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customProperty2.bin" ContentType="application/vnd.openxmlformats-officedocument.spreadsheetml.customProperty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4.xml" ContentType="application/vnd.openxmlformats-officedocument.spreadsheetml.externalLink+xml"/>
  <Override PartName="/xl/customProperty3.bin" ContentType="application/vnd.openxmlformats-officedocument.spreadsheetml.customProperty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8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ates\Public\RASANEN\#  Rate Filings\Sch 129 - Low Income\2023_Filing\Filed on 8-31-23\"/>
    </mc:Choice>
  </mc:AlternateContent>
  <bookViews>
    <workbookView xWindow="2328" yWindow="2448" windowWidth="26508" windowHeight="11388" tabRatio="929"/>
  </bookViews>
  <sheets>
    <sheet name="Proposed Impacts" sheetId="12" r:id="rId1"/>
    <sheet name="Lighting" sheetId="64" r:id="rId2"/>
    <sheet name="Typical Residential Notice" sheetId="65" r:id="rId3"/>
    <sheet name="Revenue Rate Impact-SCH 129" sheetId="67" r:id="rId4"/>
    <sheet name="2023 Equal % Allocation" sheetId="13" r:id="rId5"/>
    <sheet name="Base Revenue" sheetId="32" r:id="rId6"/>
    <sheet name="Workpapers -&gt;" sheetId="61" r:id="rId7"/>
    <sheet name="2022 Equal % Allocation" sheetId="63" r:id="rId8"/>
    <sheet name="RevReq" sheetId="62" r:id="rId9"/>
    <sheet name="Controls" sheetId="5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0" localSheetId="1">[1]Jan!#REF!</definedName>
    <definedName name="\0" localSheetId="3">[1]Jan!#REF!</definedName>
    <definedName name="\0" localSheetId="2">[1]Jan!#REF!</definedName>
    <definedName name="\0">[1]Jan!#REF!</definedName>
    <definedName name="\A" localSheetId="1">#REF!</definedName>
    <definedName name="\A" localSheetId="3">#REF!</definedName>
    <definedName name="\A" localSheetId="2">#REF!</definedName>
    <definedName name="\A">#REF!</definedName>
    <definedName name="\B" localSheetId="1">#REF!</definedName>
    <definedName name="\B" localSheetId="3">#REF!</definedName>
    <definedName name="\B" localSheetId="2">#REF!</definedName>
    <definedName name="\B">#REF!</definedName>
    <definedName name="\BACK1" localSheetId="1">#REF!</definedName>
    <definedName name="\BACK1" localSheetId="3">#REF!</definedName>
    <definedName name="\BACK1">#REF!</definedName>
    <definedName name="\BLOCK" localSheetId="1">#REF!</definedName>
    <definedName name="\BLOCK" localSheetId="3">#REF!</definedName>
    <definedName name="\BLOCK">#REF!</definedName>
    <definedName name="\BLOCKT" localSheetId="1">#REF!</definedName>
    <definedName name="\BLOCKT" localSheetId="3">#REF!</definedName>
    <definedName name="\BLOCKT">#REF!</definedName>
    <definedName name="\C" localSheetId="3">'[2]Sched 46'!#REF!</definedName>
    <definedName name="\C">'[2]Sched 46'!#REF!</definedName>
    <definedName name="\COMP" localSheetId="1">#REF!</definedName>
    <definedName name="\COMP" localSheetId="3">#REF!</definedName>
    <definedName name="\COMP">#REF!</definedName>
    <definedName name="\COMPT" localSheetId="1">#REF!</definedName>
    <definedName name="\COMPT" localSheetId="3">#REF!</definedName>
    <definedName name="\COMPT">#REF!</definedName>
    <definedName name="\G" localSheetId="1">#REF!</definedName>
    <definedName name="\G" localSheetId="3">#REF!</definedName>
    <definedName name="\G">#REF!</definedName>
    <definedName name="\I" localSheetId="1">#REF!</definedName>
    <definedName name="\I" localSheetId="3">#REF!</definedName>
    <definedName name="\I">#REF!</definedName>
    <definedName name="\K" localSheetId="1">#REF!</definedName>
    <definedName name="\K" localSheetId="3">#REF!</definedName>
    <definedName name="\K">#REF!</definedName>
    <definedName name="\L" localSheetId="1">#REF!</definedName>
    <definedName name="\L" localSheetId="3">#REF!</definedName>
    <definedName name="\L">#REF!</definedName>
    <definedName name="\M" localSheetId="3">'[2]Sched 46'!#REF!</definedName>
    <definedName name="\M">'[2]Sched 46'!#REF!</definedName>
    <definedName name="\P" localSheetId="3">'[2]Sched 46'!#REF!</definedName>
    <definedName name="\P">'[2]Sched 46'!#REF!</definedName>
    <definedName name="\Q" localSheetId="3">[3]Actual!#REF!</definedName>
    <definedName name="\Q">[3]Actual!#REF!</definedName>
    <definedName name="\R" localSheetId="1">#REF!</definedName>
    <definedName name="\R" localSheetId="3">#REF!</definedName>
    <definedName name="\R">#REF!</definedName>
    <definedName name="\S" localSheetId="1">#REF!</definedName>
    <definedName name="\S" localSheetId="3">#REF!</definedName>
    <definedName name="\S">#REF!</definedName>
    <definedName name="\TABLE1" localSheetId="1">#REF!</definedName>
    <definedName name="\TABLE1" localSheetId="3">#REF!</definedName>
    <definedName name="\TABLE1">#REF!</definedName>
    <definedName name="\TABLE2" localSheetId="1">#REF!</definedName>
    <definedName name="\TABLE2" localSheetId="3">#REF!</definedName>
    <definedName name="\TABLE2">#REF!</definedName>
    <definedName name="\TABLEA" localSheetId="1">#REF!</definedName>
    <definedName name="\TABLEA" localSheetId="3">#REF!</definedName>
    <definedName name="\TABLEA">#REF!</definedName>
    <definedName name="\TBL2" localSheetId="1">#REF!</definedName>
    <definedName name="\TBL2" localSheetId="3">#REF!</definedName>
    <definedName name="\TBL2">#REF!</definedName>
    <definedName name="\TBL3" localSheetId="1">#REF!</definedName>
    <definedName name="\TBL3" localSheetId="3">#REF!</definedName>
    <definedName name="\TBL3">#REF!</definedName>
    <definedName name="\TBL4" localSheetId="1">#REF!</definedName>
    <definedName name="\TBL4" localSheetId="3">#REF!</definedName>
    <definedName name="\TBL4">#REF!</definedName>
    <definedName name="\TBL5" localSheetId="1">#REF!</definedName>
    <definedName name="\TBL5" localSheetId="3">#REF!</definedName>
    <definedName name="\TBL5">#REF!</definedName>
    <definedName name="\W" localSheetId="1">#REF!</definedName>
    <definedName name="\W" localSheetId="3">#REF!</definedName>
    <definedName name="\W">#REF!</definedName>
    <definedName name="\WORK1" localSheetId="1">#REF!</definedName>
    <definedName name="\WORK1" localSheetId="3">#REF!</definedName>
    <definedName name="\WORK1">#REF!</definedName>
    <definedName name="\X" localSheetId="1">#REF!</definedName>
    <definedName name="\X" localSheetId="3">#REF!</definedName>
    <definedName name="\X">#REF!</definedName>
    <definedName name="\Z" localSheetId="1">#REF!</definedName>
    <definedName name="\Z" localSheetId="3">#REF!</definedName>
    <definedName name="\Z">#REF!</definedName>
    <definedName name="_____________________six6" localSheetId="7" hidden="1">{#N/A,#N/A,FALSE,"CRPT";#N/A,#N/A,FALSE,"TREND";#N/A,#N/A,FALSE,"%Curve"}</definedName>
    <definedName name="_____________________six6" localSheetId="1" hidden="1">{#N/A,#N/A,FALSE,"CRPT";#N/A,#N/A,FALSE,"TREND";#N/A,#N/A,FALSE,"%Curve"}</definedName>
    <definedName name="_____________________six6" localSheetId="3" hidden="1">{#N/A,#N/A,FALSE,"CRPT";#N/A,#N/A,FALSE,"TREND";#N/A,#N/A,FALSE,"%Curve"}</definedName>
    <definedName name="_____________________six6" localSheetId="2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7" hidden="1">{#N/A,#N/A,FALSE,"CRPT";#N/A,#N/A,FALSE,"TREND";#N/A,#N/A,FALSE,"%Curve"}</definedName>
    <definedName name="____________________six6" localSheetId="1" hidden="1">{#N/A,#N/A,FALSE,"CRPT";#N/A,#N/A,FALSE,"TREND";#N/A,#N/A,FALSE,"%Curve"}</definedName>
    <definedName name="____________________six6" localSheetId="3" hidden="1">{#N/A,#N/A,FALSE,"CRPT";#N/A,#N/A,FALSE,"TREND";#N/A,#N/A,FALSE,"%Curve"}</definedName>
    <definedName name="____________________six6" localSheetId="2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7" hidden="1">{#N/A,#N/A,FALSE,"schA"}</definedName>
    <definedName name="____________________www1" localSheetId="1" hidden="1">{#N/A,#N/A,FALSE,"schA"}</definedName>
    <definedName name="____________________www1" localSheetId="3" hidden="1">{#N/A,#N/A,FALSE,"schA"}</definedName>
    <definedName name="____________________www1" localSheetId="2" hidden="1">{#N/A,#N/A,FALSE,"schA"}</definedName>
    <definedName name="____________________www1" hidden="1">{#N/A,#N/A,FALSE,"schA"}</definedName>
    <definedName name="__________________six6" localSheetId="7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3" hidden="1">{#N/A,#N/A,FALSE,"CRPT";#N/A,#N/A,FALSE,"TREND";#N/A,#N/A,FALSE,"%Curve"}</definedName>
    <definedName name="__________________six6" localSheetId="8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7" hidden="1">{#N/A,#N/A,FALSE,"schA"}</definedName>
    <definedName name="__________________www1" localSheetId="1" hidden="1">{#N/A,#N/A,FALSE,"schA"}</definedName>
    <definedName name="__________________www1" localSheetId="3" hidden="1">{#N/A,#N/A,FALSE,"schA"}</definedName>
    <definedName name="__________________www1" localSheetId="8" hidden="1">{#N/A,#N/A,FALSE,"schA"}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7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3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7" hidden="1">{#N/A,#N/A,FALSE,"schA"}</definedName>
    <definedName name="_________________www1" localSheetId="1" hidden="1">{#N/A,#N/A,FALSE,"schA"}</definedName>
    <definedName name="_________________www1" localSheetId="3" hidden="1">{#N/A,#N/A,FALSE,"schA"}</definedName>
    <definedName name="_________________www1" localSheetId="8" hidden="1">{#N/A,#N/A,FALSE,"schA"}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7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3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7" hidden="1">{#N/A,#N/A,FALSE,"schA"}</definedName>
    <definedName name="________________www1" localSheetId="1" hidden="1">{#N/A,#N/A,FALSE,"schA"}</definedName>
    <definedName name="________________www1" localSheetId="3" hidden="1">{#N/A,#N/A,FALSE,"schA"}</definedName>
    <definedName name="________________www1" localSheetId="8" hidden="1">{#N/A,#N/A,FALSE,"schA"}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7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3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7" hidden="1">{#N/A,#N/A,FALSE,"schA"}</definedName>
    <definedName name="_______________www1" localSheetId="1" hidden="1">{#N/A,#N/A,FALSE,"schA"}</definedName>
    <definedName name="_______________www1" localSheetId="3" hidden="1">{#N/A,#N/A,FALSE,"schA"}</definedName>
    <definedName name="_______________www1" localSheetId="8" hidden="1">{#N/A,#N/A,FALSE,"schA"}</definedName>
    <definedName name="_______________www1" localSheetId="2" hidden="1">{#N/A,#N/A,FALSE,"schA"}</definedName>
    <definedName name="_______________www1" hidden="1">{#N/A,#N/A,FALSE,"schA"}</definedName>
    <definedName name="______________six6" localSheetId="7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3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7" hidden="1">{#N/A,#N/A,FALSE,"schA"}</definedName>
    <definedName name="______________www1" localSheetId="1" hidden="1">{#N/A,#N/A,FALSE,"schA"}</definedName>
    <definedName name="______________www1" localSheetId="3" hidden="1">{#N/A,#N/A,FALSE,"schA"}</definedName>
    <definedName name="______________www1" localSheetId="8" hidden="1">{#N/A,#N/A,FALSE,"schA"}</definedName>
    <definedName name="______________www1" localSheetId="2" hidden="1">{#N/A,#N/A,FALSE,"schA"}</definedName>
    <definedName name="______________www1" hidden="1">{#N/A,#N/A,FALSE,"schA"}</definedName>
    <definedName name="_____________six6" localSheetId="7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3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7" hidden="1">{#N/A,#N/A,FALSE,"schA"}</definedName>
    <definedName name="_____________www1" localSheetId="1" hidden="1">{#N/A,#N/A,FALSE,"schA"}</definedName>
    <definedName name="_____________www1" localSheetId="3" hidden="1">{#N/A,#N/A,FALSE,"schA"}</definedName>
    <definedName name="_____________www1" localSheetId="8" hidden="1">{#N/A,#N/A,FALSE,"schA"}</definedName>
    <definedName name="_____________www1" localSheetId="2" hidden="1">{#N/A,#N/A,FALSE,"schA"}</definedName>
    <definedName name="_____________www1" hidden="1">{#N/A,#N/A,FALSE,"schA"}</definedName>
    <definedName name="____________six6" localSheetId="7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3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7" hidden="1">{#N/A,#N/A,FALSE,"schA"}</definedName>
    <definedName name="____________www1" localSheetId="1" hidden="1">{#N/A,#N/A,FALSE,"schA"}</definedName>
    <definedName name="____________www1" localSheetId="3" hidden="1">{#N/A,#N/A,FALSE,"schA"}</definedName>
    <definedName name="____________www1" localSheetId="8" hidden="1">{#N/A,#N/A,FALSE,"schA"}</definedName>
    <definedName name="____________www1" localSheetId="2" hidden="1">{#N/A,#N/A,FALSE,"schA"}</definedName>
    <definedName name="____________www1" hidden="1">{#N/A,#N/A,FALSE,"schA"}</definedName>
    <definedName name="___________six6" localSheetId="7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3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7" hidden="1">{#N/A,#N/A,FALSE,"schA"}</definedName>
    <definedName name="___________www1" localSheetId="1" hidden="1">{#N/A,#N/A,FALSE,"schA"}</definedName>
    <definedName name="___________www1" localSheetId="3" hidden="1">{#N/A,#N/A,FALSE,"schA"}</definedName>
    <definedName name="___________www1" localSheetId="8" hidden="1">{#N/A,#N/A,FALSE,"schA"}</definedName>
    <definedName name="___________www1" localSheetId="2" hidden="1">{#N/A,#N/A,FALSE,"schA"}</definedName>
    <definedName name="___________www1" hidden="1">{#N/A,#N/A,FALSE,"schA"}</definedName>
    <definedName name="__________six6" localSheetId="7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3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7" hidden="1">{#N/A,#N/A,FALSE,"schA"}</definedName>
    <definedName name="__________www1" localSheetId="1" hidden="1">{#N/A,#N/A,FALSE,"schA"}</definedName>
    <definedName name="__________www1" localSheetId="3" hidden="1">{#N/A,#N/A,FALSE,"schA"}</definedName>
    <definedName name="__________www1" localSheetId="8" hidden="1">{#N/A,#N/A,FALSE,"schA"}</definedName>
    <definedName name="__________www1" localSheetId="2" hidden="1">{#N/A,#N/A,FALSE,"schA"}</definedName>
    <definedName name="__________www1" hidden="1">{#N/A,#N/A,FALSE,"schA"}</definedName>
    <definedName name="_________six6" localSheetId="7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3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7" hidden="1">{#N/A,#N/A,FALSE,"schA"}</definedName>
    <definedName name="_________www1" localSheetId="1" hidden="1">{#N/A,#N/A,FALSE,"schA"}</definedName>
    <definedName name="_________www1" localSheetId="3" hidden="1">{#N/A,#N/A,FALSE,"schA"}</definedName>
    <definedName name="_________www1" localSheetId="8" hidden="1">{#N/A,#N/A,FALSE,"schA"}</definedName>
    <definedName name="_________www1" localSheetId="2" hidden="1">{#N/A,#N/A,FALSE,"schA"}</definedName>
    <definedName name="_________www1" hidden="1">{#N/A,#N/A,FALSE,"schA"}</definedName>
    <definedName name="________six6" localSheetId="7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3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7" hidden="1">{#N/A,#N/A,FALSE,"schA"}</definedName>
    <definedName name="________www1" localSheetId="1" hidden="1">{#N/A,#N/A,FALSE,"schA"}</definedName>
    <definedName name="________www1" localSheetId="3" hidden="1">{#N/A,#N/A,FALSE,"schA"}</definedName>
    <definedName name="________www1" localSheetId="8" hidden="1">{#N/A,#N/A,FALSE,"schA"}</definedName>
    <definedName name="________www1" localSheetId="2" hidden="1">{#N/A,#N/A,FALSE,"schA"}</definedName>
    <definedName name="________www1" hidden="1">{#N/A,#N/A,FALSE,"schA"}</definedName>
    <definedName name="_______ex1" localSheetId="7" hidden="1">{#N/A,#N/A,FALSE,"Summ";#N/A,#N/A,FALSE,"General"}</definedName>
    <definedName name="_______ex1" localSheetId="1" hidden="1">{#N/A,#N/A,FALSE,"Summ";#N/A,#N/A,FALSE,"General"}</definedName>
    <definedName name="_______ex1" localSheetId="3" hidden="1">{#N/A,#N/A,FALSE,"Summ";#N/A,#N/A,FALSE,"General"}</definedName>
    <definedName name="_______ex1" localSheetId="2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1" hidden="1">{#N/A,#N/A,FALSE,"Summ";#N/A,#N/A,FALSE,"General"}</definedName>
    <definedName name="_______new1" localSheetId="3" hidden="1">{#N/A,#N/A,FALSE,"Summ";#N/A,#N/A,FALSE,"General"}</definedName>
    <definedName name="_______new1" localSheetId="2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3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1" hidden="1">{#N/A,#N/A,FALSE,"schA"}</definedName>
    <definedName name="_______www1" localSheetId="3" hidden="1">{#N/A,#N/A,FALSE,"schA"}</definedName>
    <definedName name="_______www1" localSheetId="8" hidden="1">{#N/A,#N/A,FALSE,"schA"}</definedName>
    <definedName name="_______www1" localSheetId="2" hidden="1">{#N/A,#N/A,FALSE,"schA"}</definedName>
    <definedName name="_______www1" hidden="1">{#N/A,#N/A,FALSE,"schA"}</definedName>
    <definedName name="______Apr05" localSheetId="1">#REF!</definedName>
    <definedName name="______Apr05" localSheetId="3">#REF!</definedName>
    <definedName name="______Apr05">#REF!</definedName>
    <definedName name="______Aug05" localSheetId="1">#REF!</definedName>
    <definedName name="______Aug05" localSheetId="3">#REF!</definedName>
    <definedName name="______Aug05">#REF!</definedName>
    <definedName name="______ex1" localSheetId="7" hidden="1">{#N/A,#N/A,FALSE,"Summ";#N/A,#N/A,FALSE,"General"}</definedName>
    <definedName name="______ex1" localSheetId="1" hidden="1">{#N/A,#N/A,FALSE,"Summ";#N/A,#N/A,FALSE,"General"}</definedName>
    <definedName name="______ex1" localSheetId="3" hidden="1">{#N/A,#N/A,FALSE,"Summ";#N/A,#N/A,FALSE,"General"}</definedName>
    <definedName name="______ex1" localSheetId="8" hidden="1">{#N/A,#N/A,FALSE,"Summ";#N/A,#N/A,FALSE,"General"}</definedName>
    <definedName name="______ex1" localSheetId="2" hidden="1">{#N/A,#N/A,FALSE,"Summ";#N/A,#N/A,FALSE,"General"}</definedName>
    <definedName name="______ex1" hidden="1">{#N/A,#N/A,FALSE,"Summ";#N/A,#N/A,FALSE,"General"}</definedName>
    <definedName name="______Feb05" localSheetId="1">#REF!</definedName>
    <definedName name="______Feb05" localSheetId="3">#REF!</definedName>
    <definedName name="______Feb05">#REF!</definedName>
    <definedName name="______Jan05" localSheetId="1">#REF!</definedName>
    <definedName name="______Jan05" localSheetId="3">#REF!</definedName>
    <definedName name="______Jan05">#REF!</definedName>
    <definedName name="______Jul05" localSheetId="1">#REF!</definedName>
    <definedName name="______Jul05" localSheetId="3">#REF!</definedName>
    <definedName name="______Jul05">#REF!</definedName>
    <definedName name="______Jun05" localSheetId="1">#REF!</definedName>
    <definedName name="______Jun05" localSheetId="3">#REF!</definedName>
    <definedName name="______Jun05">#REF!</definedName>
    <definedName name="______Jun09">" BS!$AI$7:$AI$1643"</definedName>
    <definedName name="______Mar05" localSheetId="1">#REF!</definedName>
    <definedName name="______Mar05" localSheetId="3">#REF!</definedName>
    <definedName name="______Mar05">#REF!</definedName>
    <definedName name="______May05" localSheetId="1">#REF!</definedName>
    <definedName name="______May05" localSheetId="3">#REF!</definedName>
    <definedName name="______May05">#REF!</definedName>
    <definedName name="______new1" localSheetId="7" hidden="1">{#N/A,#N/A,FALSE,"Summ";#N/A,#N/A,FALSE,"General"}</definedName>
    <definedName name="______new1" localSheetId="1" hidden="1">{#N/A,#N/A,FALSE,"Summ";#N/A,#N/A,FALSE,"General"}</definedName>
    <definedName name="______new1" localSheetId="3" hidden="1">{#N/A,#N/A,FALSE,"Summ";#N/A,#N/A,FALSE,"General"}</definedName>
    <definedName name="______new1" localSheetId="8" hidden="1">{#N/A,#N/A,FALSE,"Summ";#N/A,#N/A,FALSE,"General"}</definedName>
    <definedName name="______new1" localSheetId="2" hidden="1">{#N/A,#N/A,FALSE,"Summ";#N/A,#N/A,FALSE,"General"}</definedName>
    <definedName name="______new1" hidden="1">{#N/A,#N/A,FALSE,"Summ";#N/A,#N/A,FALSE,"General"}</definedName>
    <definedName name="______Sep05" localSheetId="1">#REF!</definedName>
    <definedName name="______Sep05" localSheetId="3">#REF!</definedName>
    <definedName name="______Sep05">#REF!</definedName>
    <definedName name="______six6" localSheetId="7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3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1" hidden="1">{#N/A,#N/A,FALSE,"schA"}</definedName>
    <definedName name="______www1" localSheetId="3" hidden="1">{#N/A,#N/A,FALSE,"schA"}</definedName>
    <definedName name="______www1" localSheetId="8" hidden="1">{#N/A,#N/A,FALSE,"schA"}</definedName>
    <definedName name="______www1" localSheetId="2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2" localSheetId="1">#REF!</definedName>
    <definedName name="_____DAT2" localSheetId="3">#REF!</definedName>
    <definedName name="_____DAT2">#REF!</definedName>
    <definedName name="_____DAT3" localSheetId="3">'[7]23600471-WA Utility Tax (Elect)'!#REF!</definedName>
    <definedName name="_____DAT3">'[7]23600471-WA Utility Tax (Elect)'!#REF!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Dec03">[8]BS!$T$7:$T$3582</definedName>
    <definedName name="_____Dec04">[4]BS!$AC$7:$AC$3580</definedName>
    <definedName name="_____ex1" localSheetId="7" hidden="1">{#N/A,#N/A,FALSE,"Summ";#N/A,#N/A,FALSE,"General"}</definedName>
    <definedName name="_____ex1" localSheetId="1" hidden="1">{#N/A,#N/A,FALSE,"Summ";#N/A,#N/A,FALSE,"General"}</definedName>
    <definedName name="_____ex1" localSheetId="3" hidden="1">{#N/A,#N/A,FALSE,"Summ";#N/A,#N/A,FALSE,"General"}</definedName>
    <definedName name="_____ex1" localSheetId="8" hidden="1">{#N/A,#N/A,FALSE,"Summ";#N/A,#N/A,FALSE,"General"}</definedName>
    <definedName name="_____ex1" localSheetId="2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7" hidden="1">{#N/A,#N/A,FALSE,"Summ";#N/A,#N/A,FALSE,"General"}</definedName>
    <definedName name="_____new1" localSheetId="1" hidden="1">{#N/A,#N/A,FALSE,"Summ";#N/A,#N/A,FALSE,"General"}</definedName>
    <definedName name="_____new1" localSheetId="3" hidden="1">{#N/A,#N/A,FALSE,"Summ";#N/A,#N/A,FALSE,"General"}</definedName>
    <definedName name="_____new1" localSheetId="8" hidden="1">{#N/A,#N/A,FALSE,"Summ";#N/A,#N/A,FALSE,"General"}</definedName>
    <definedName name="_____new1" localSheetId="2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7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3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1" hidden="1">{#N/A,#N/A,FALSE,"schA"}</definedName>
    <definedName name="_____www1" localSheetId="3" hidden="1">{#N/A,#N/A,FALSE,"schA"}</definedName>
    <definedName name="_____www1" localSheetId="8" hidden="1">{#N/A,#N/A,FALSE,"schA"}</definedName>
    <definedName name="_____www1" localSheetId="2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2" localSheetId="1">#REF!</definedName>
    <definedName name="____DAT2" localSheetId="3">#REF!</definedName>
    <definedName name="____DAT2">#REF!</definedName>
    <definedName name="____DAT3" localSheetId="1">#REF!</definedName>
    <definedName name="____DAT3" localSheetId="3">#REF!</definedName>
    <definedName name="____DAT3">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Dec03">[8]BS!$T$7:$T$3582</definedName>
    <definedName name="____Dec04">[4]BS!$AC$7:$AC$3580</definedName>
    <definedName name="____ex1" localSheetId="7" hidden="1">{#N/A,#N/A,FALSE,"Summ";#N/A,#N/A,FALSE,"General"}</definedName>
    <definedName name="____ex1" localSheetId="1" hidden="1">{#N/A,#N/A,FALSE,"Summ";#N/A,#N/A,FALSE,"General"}</definedName>
    <definedName name="____ex1" localSheetId="3" hidden="1">{#N/A,#N/A,FALSE,"Summ";#N/A,#N/A,FALSE,"General"}</definedName>
    <definedName name="____ex1" localSheetId="8" hidden="1">{#N/A,#N/A,FALSE,"Summ";#N/A,#N/A,FALSE,"General"}</definedName>
    <definedName name="____ex1" localSheetId="2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7" hidden="1">{#N/A,#N/A,FALSE,"Summ";#N/A,#N/A,FALSE,"General"}</definedName>
    <definedName name="____new1" localSheetId="1" hidden="1">{#N/A,#N/A,FALSE,"Summ";#N/A,#N/A,FALSE,"General"}</definedName>
    <definedName name="____new1" localSheetId="3" hidden="1">{#N/A,#N/A,FALSE,"Summ";#N/A,#N/A,FALSE,"General"}</definedName>
    <definedName name="____new1" localSheetId="8" hidden="1">{#N/A,#N/A,FALSE,"Summ";#N/A,#N/A,FALSE,"General"}</definedName>
    <definedName name="____new1" localSheetId="2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7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3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1" hidden="1">{#N/A,#N/A,FALSE,"schA"}</definedName>
    <definedName name="____www1" localSheetId="3" hidden="1">{#N/A,#N/A,FALSE,"schA"}</definedName>
    <definedName name="____www1" localSheetId="8" hidden="1">{#N/A,#N/A,FALSE,"schA"}</definedName>
    <definedName name="____www1" localSheetId="2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2" localSheetId="1">#REF!</definedName>
    <definedName name="___DAT2" localSheetId="3">#REF!</definedName>
    <definedName name="___DAT2">#REF!</definedName>
    <definedName name="___DAT3" localSheetId="1">#REF!</definedName>
    <definedName name="___DAT3" localSheetId="3">#REF!</definedName>
    <definedName name="___DAT3">#REF!</definedName>
    <definedName name="___DAT4" localSheetId="1">#REF!</definedName>
    <definedName name="___DAT4" localSheetId="3">#REF!</definedName>
    <definedName name="___DAT4">#REF!</definedName>
    <definedName name="___DAT5" localSheetId="1">#REF!</definedName>
    <definedName name="___DAT5" localSheetId="3">#REF!</definedName>
    <definedName name="___DAT5">#REF!</definedName>
    <definedName name="___DAT6" localSheetId="1">#REF!</definedName>
    <definedName name="___DAT6" localSheetId="3">#REF!</definedName>
    <definedName name="___DAT6">#REF!</definedName>
    <definedName name="___DAT7" localSheetId="1">#REF!</definedName>
    <definedName name="___DAT7" localSheetId="3">#REF!</definedName>
    <definedName name="___DAT7">#REF!</definedName>
    <definedName name="___DAT8" localSheetId="1">#REF!</definedName>
    <definedName name="___DAT8" localSheetId="3">#REF!</definedName>
    <definedName name="___DAT8">#REF!</definedName>
    <definedName name="___DAT9" localSheetId="1">#REF!</definedName>
    <definedName name="___DAT9" localSheetId="3">#REF!</definedName>
    <definedName name="___DAT9">#REF!</definedName>
    <definedName name="___Dec03">[8]BS!$T$7:$T$3582</definedName>
    <definedName name="___Dec04">[4]BS!$AC$7:$AC$3580</definedName>
    <definedName name="___Dec05" localSheetId="1">#REF!</definedName>
    <definedName name="___Dec05" localSheetId="3">#REF!</definedName>
    <definedName name="___Dec05">#REF!</definedName>
    <definedName name="___ex1" localSheetId="7" hidden="1">{#N/A,#N/A,FALSE,"Summ";#N/A,#N/A,FALSE,"General"}</definedName>
    <definedName name="___ex1" localSheetId="1" hidden="1">{#N/A,#N/A,FALSE,"Summ";#N/A,#N/A,FALSE,"General"}</definedName>
    <definedName name="___ex1" localSheetId="3" hidden="1">{#N/A,#N/A,FALSE,"Summ";#N/A,#N/A,FALSE,"General"}</definedName>
    <definedName name="___ex1" localSheetId="8" hidden="1">{#N/A,#N/A,FALSE,"Summ";#N/A,#N/A,FALSE,"General"}</definedName>
    <definedName name="___ex1" localSheetId="2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 localSheetId="1">#REF!</definedName>
    <definedName name="___mwh2" localSheetId="3">#REF!</definedName>
    <definedName name="___mwh2">#REF!</definedName>
    <definedName name="___new1" localSheetId="7" hidden="1">{#N/A,#N/A,FALSE,"Summ";#N/A,#N/A,FALSE,"General"}</definedName>
    <definedName name="___new1" localSheetId="1" hidden="1">{#N/A,#N/A,FALSE,"Summ";#N/A,#N/A,FALSE,"General"}</definedName>
    <definedName name="___new1" localSheetId="3" hidden="1">{#N/A,#N/A,FALSE,"Summ";#N/A,#N/A,FALSE,"General"}</definedName>
    <definedName name="___new1" localSheetId="8" hidden="1">{#N/A,#N/A,FALSE,"Summ";#N/A,#N/A,FALSE,"General"}</definedName>
    <definedName name="___new1" localSheetId="2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1">#REF!</definedName>
    <definedName name="___Nov05" localSheetId="3">#REF!</definedName>
    <definedName name="___Nov05">#REF!</definedName>
    <definedName name="___Oct03">[8]BS!$R$7:$R$3582</definedName>
    <definedName name="___Oct04">[4]BS!$AA$7:$AA$3582</definedName>
    <definedName name="___Oct05" localSheetId="1">#REF!</definedName>
    <definedName name="___Oct05" localSheetId="3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1">#REF!</definedName>
    <definedName name="___RES2005" localSheetId="3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7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1" hidden="1">{#N/A,#N/A,FALSE,"schA"}</definedName>
    <definedName name="___www1" localSheetId="3" hidden="1">{#N/A,#N/A,FALSE,"schA"}</definedName>
    <definedName name="___www1" localSheetId="8" hidden="1">{#N/A,#N/A,FALSE,"schA"}</definedName>
    <definedName name="___www1" localSheetId="2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1" hidden="1">#REF!</definedName>
    <definedName name="__123Graph_D" localSheetId="3" hidden="1">#REF!</definedName>
    <definedName name="__123Graph_D" localSheetId="8" hidden="1">#REF!</definedName>
    <definedName name="__123Graph_D" hidden="1">#REF!</definedName>
    <definedName name="__123Graph_ECURRENT" localSheetId="3" hidden="1">[12]ConsolidatingPL!#REF!</definedName>
    <definedName name="__123Graph_ECURRENT" localSheetId="8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1">#REF!</definedName>
    <definedName name="__Apr05" localSheetId="3">#REF!</definedName>
    <definedName name="__Apr05">#REF!</definedName>
    <definedName name="__Aug04">[4]BS!$Y$7:$Y$3582</definedName>
    <definedName name="__Aug05" localSheetId="1">#REF!</definedName>
    <definedName name="__Aug05" localSheetId="3">#REF!</definedName>
    <definedName name="__Aug05">#REF!</definedName>
    <definedName name="__Aug09" xml:space="preserve"> [6]BS!$Y$7:$Y$1726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2" localSheetId="1">#REF!</definedName>
    <definedName name="__DAT2" localSheetId="3">#REF!</definedName>
    <definedName name="__DAT2">#REF!</definedName>
    <definedName name="__DAT3" localSheetId="3">'[7]23600471-WA Utility Tax (Elect)'!#REF!</definedName>
    <definedName name="__DAT3">'[7]23600471-WA Utility Tax (Elect)'!#REF!</definedName>
    <definedName name="__DAT4" localSheetId="1">#REF!</definedName>
    <definedName name="__DAT4" localSheetId="3">#REF!</definedName>
    <definedName name="__DAT4">#REF!</definedName>
    <definedName name="__DAT5" localSheetId="1">#REF!</definedName>
    <definedName name="__DAT5" localSheetId="3">#REF!</definedName>
    <definedName name="__DAT5">#REF!</definedName>
    <definedName name="__DAT6" localSheetId="1">#REF!</definedName>
    <definedName name="__DAT6" localSheetId="3">#REF!</definedName>
    <definedName name="__DAT6">#REF!</definedName>
    <definedName name="__DAT7" localSheetId="1">#REF!</definedName>
    <definedName name="__DAT7" localSheetId="3">#REF!</definedName>
    <definedName name="__DAT7">#REF!</definedName>
    <definedName name="__DAT8" localSheetId="1">#REF!</definedName>
    <definedName name="__DAT8" localSheetId="3">#REF!</definedName>
    <definedName name="__DAT8">#REF!</definedName>
    <definedName name="__DAT9" localSheetId="1">#REF!</definedName>
    <definedName name="__DAT9" localSheetId="3">#REF!</definedName>
    <definedName name="__DAT9">#REF!</definedName>
    <definedName name="__Dec03">[8]BS!$T$7:$T$3582</definedName>
    <definedName name="__Dec04">[4]BS!$AC$7:$AC$3580</definedName>
    <definedName name="__Dec05" localSheetId="1">#REF!</definedName>
    <definedName name="__Dec05" localSheetId="3">#REF!</definedName>
    <definedName name="__Dec05">#REF!</definedName>
    <definedName name="__ex1" localSheetId="7" hidden="1">{#N/A,#N/A,FALSE,"Summ";#N/A,#N/A,FALSE,"General"}</definedName>
    <definedName name="__ex1" localSheetId="1" hidden="1">{#N/A,#N/A,FALSE,"Summ";#N/A,#N/A,FALSE,"General"}</definedName>
    <definedName name="__ex1" localSheetId="3" hidden="1">{#N/A,#N/A,FALSE,"Summ";#N/A,#N/A,FALSE,"General"}</definedName>
    <definedName name="__ex1" localSheetId="8" hidden="1">{#N/A,#N/A,FALSE,"Summ";#N/A,#N/A,FALSE,"General"}</definedName>
    <definedName name="__ex1" localSheetId="2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1">#REF!</definedName>
    <definedName name="__Feb05" localSheetId="3">#REF!</definedName>
    <definedName name="__Feb05">#REF!</definedName>
    <definedName name="__Jan04">[4]BS!$R$7:$R$3582</definedName>
    <definedName name="__Jan05" localSheetId="1">#REF!</definedName>
    <definedName name="__Jan05" localSheetId="3">#REF!</definedName>
    <definedName name="__Jan05">#REF!</definedName>
    <definedName name="__Jan06" localSheetId="3">[9]BS!#REF!</definedName>
    <definedName name="__Jan06">[9]BS!#REF!</definedName>
    <definedName name="__Jul04">[4]BS!$X$7:$X$3582</definedName>
    <definedName name="__Jul05" localSheetId="1">#REF!</definedName>
    <definedName name="__Jul05" localSheetId="3">#REF!</definedName>
    <definedName name="__Jul05">#REF!</definedName>
    <definedName name="__Jul09" xml:space="preserve"> [6]BS!$X$7:$X$1726</definedName>
    <definedName name="__Jun04">[4]BS!$W$7:$W$3582</definedName>
    <definedName name="__Jun05" localSheetId="1">#REF!</definedName>
    <definedName name="__Jun05" localSheetId="3">#REF!</definedName>
    <definedName name="__Jun05">#REF!</definedName>
    <definedName name="__Jun09">" BS!$AI$7:$AI$1643"</definedName>
    <definedName name="__Mar04">[4]BS!$T$7:$T$3582</definedName>
    <definedName name="__Mar05" localSheetId="1">#REF!</definedName>
    <definedName name="__Mar05" localSheetId="3">#REF!</definedName>
    <definedName name="__Mar05">#REF!</definedName>
    <definedName name="__May04">[4]BS!$V$7:$V$3582</definedName>
    <definedName name="__May05" localSheetId="1">#REF!</definedName>
    <definedName name="__May05" localSheetId="3">#REF!</definedName>
    <definedName name="__May05">#REF!</definedName>
    <definedName name="__mwh2" localSheetId="1">#REF!</definedName>
    <definedName name="__mwh2" localSheetId="3">#REF!</definedName>
    <definedName name="__mwh2">#REF!</definedName>
    <definedName name="__new1" localSheetId="7" hidden="1">{#N/A,#N/A,FALSE,"Summ";#N/A,#N/A,FALSE,"General"}</definedName>
    <definedName name="__new1" localSheetId="1" hidden="1">{#N/A,#N/A,FALSE,"Summ";#N/A,#N/A,FALSE,"General"}</definedName>
    <definedName name="__new1" localSheetId="3" hidden="1">{#N/A,#N/A,FALSE,"Summ";#N/A,#N/A,FALSE,"General"}</definedName>
    <definedName name="__new1" localSheetId="8" hidden="1">{#N/A,#N/A,FALSE,"Summ";#N/A,#N/A,FALSE,"General"}</definedName>
    <definedName name="__new1" localSheetId="2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1">#REF!</definedName>
    <definedName name="__Nov05" localSheetId="3">#REF!</definedName>
    <definedName name="__Nov05">#REF!</definedName>
    <definedName name="__Oct03">[8]BS!$R$7:$R$3582</definedName>
    <definedName name="__Oct04">[4]BS!$AA$7:$AA$3582</definedName>
    <definedName name="__Oct05" localSheetId="1">#REF!</definedName>
    <definedName name="__Oct05" localSheetId="3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1">#REF!</definedName>
    <definedName name="__RES2005" localSheetId="3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1">#REF!</definedName>
    <definedName name="__Sep05" localSheetId="3">#REF!</definedName>
    <definedName name="__Sep05">#REF!</definedName>
    <definedName name="__six6" localSheetId="7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3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1" hidden="1">{#N/A,#N/A,FALSE,"schA"}</definedName>
    <definedName name="__www1" localSheetId="3" hidden="1">{#N/A,#N/A,FALSE,"schA"}</definedName>
    <definedName name="__www1" localSheetId="8" hidden="1">{#N/A,#N/A,FALSE,"schA"}</definedName>
    <definedName name="__www1" localSheetId="2" hidden="1">{#N/A,#N/A,FALSE,"schA"}</definedName>
    <definedName name="__www1" hidden="1">{#N/A,#N/A,FALSE,"schA"}</definedName>
    <definedName name="_1__123Graph_ABUDG6_D_ESCRPR">[11]Quant!$D$71:$O$71</definedName>
    <definedName name="_1_94_12_94">[13]DT_A_DOL93!#REF!</definedName>
    <definedName name="_1_95_12_95">[13]DT_A_DOL93!#REF!</definedName>
    <definedName name="_1_96_12_96">[13]DT_A_DOL93!#REF!</definedName>
    <definedName name="_1_97_12_97">[13]DT_A_DOL93!#REF!</definedName>
    <definedName name="_1_98_12_98">[13]DT_A_DOL93!#REF!</definedName>
    <definedName name="_11" localSheetId="1">#REF!</definedName>
    <definedName name="_11" localSheetId="3">#REF!</definedName>
    <definedName name="_11">#REF!</definedName>
    <definedName name="_1Price_Ta" localSheetId="1">#REF!</definedName>
    <definedName name="_1Price_Ta" localSheetId="3">#REF!</definedName>
    <definedName name="_1Price_Ta">#REF!</definedName>
    <definedName name="_2__123Graph_ABUDG6_Dtons_inv" localSheetId="3" hidden="1">[14]Quant!#REF!</definedName>
    <definedName name="_2__123Graph_ABUDG6_Dtons_inv" hidden="1">[14]Quant!#REF!</definedName>
    <definedName name="_2Price_Ta" localSheetId="1">#REF!</definedName>
    <definedName name="_2Price_Ta" localSheetId="3">#REF!</definedName>
    <definedName name="_2Price_Ta">#REF!</definedName>
    <definedName name="_3__123Graph_ABUDG6_Dtons_inv" localSheetId="3" hidden="1">[15]Quant!#REF!</definedName>
    <definedName name="_3__123Graph_ABUDG6_Dtons_inv" hidden="1">[15]Quant!#REF!</definedName>
    <definedName name="_3__123Graph_BBUDG6_D_ESCRPR">[11]Quant!$D$72:$O$72</definedName>
    <definedName name="_31" localSheetId="1">#REF!</definedName>
    <definedName name="_31" localSheetId="3">#REF!</definedName>
    <definedName name="_31">#REF!</definedName>
    <definedName name="_36" localSheetId="1">#REF!</definedName>
    <definedName name="_36" localSheetId="3">#REF!</definedName>
    <definedName name="_36">#REF!</definedName>
    <definedName name="_4__123Graph_ABUDG6_Dtons_inv" localSheetId="3" hidden="1">'[16]Area D 2011'!#REF!</definedName>
    <definedName name="_4__123Graph_ABUDG6_Dtons_inv" hidden="1">'[16]Area D 2011'!#REF!</definedName>
    <definedName name="_4__123Graph_BBUDG6_Dtons_inv">[11]Quant!$D$9:$O$9</definedName>
    <definedName name="_41" localSheetId="1">#REF!</definedName>
    <definedName name="_41" localSheetId="3">#REF!</definedName>
    <definedName name="_41">#REF!</definedName>
    <definedName name="_43" localSheetId="1">#REF!</definedName>
    <definedName name="_43" localSheetId="3">#REF!</definedName>
    <definedName name="_43">#REF!</definedName>
    <definedName name="_5__123Graph_CBUDG6_D_ESCRPR">[11]Quant!$D$100:$O$100</definedName>
    <definedName name="_50" localSheetId="1">#REF!</definedName>
    <definedName name="_50" localSheetId="3">#REF!</definedName>
    <definedName name="_50">#REF!</definedName>
    <definedName name="_51" localSheetId="1">#REF!</definedName>
    <definedName name="_51" localSheetId="3">#REF!</definedName>
    <definedName name="_51">#REF!</definedName>
    <definedName name="_57" localSheetId="1">#REF!</definedName>
    <definedName name="_57" localSheetId="3">#REF!</definedName>
    <definedName name="_57">#REF!</definedName>
    <definedName name="_6__123Graph_CBUDG6_D_ESCRPR" localSheetId="3" hidden="1">'[17]2012 Area AB BudgetSummary'!#REF!</definedName>
    <definedName name="_6__123Graph_CBUDG6_D_ESCRPR" hidden="1">'[17]2012 Area AB BudgetSummary'!#REF!</definedName>
    <definedName name="_6__123Graph_DBUDG6_D_ESCRPR">[11]Quant!$D$88:$O$88</definedName>
    <definedName name="_7__123Graph_CBUDG6_D_ESCRPR" hidden="1">'[16]Area D 2011'!#REF!</definedName>
    <definedName name="_7__123Graph_DBUDG6_D_ESCRPR" hidden="1">'[17]2012 Area AB BudgetSummary'!#REF!</definedName>
    <definedName name="_7__123Graph_XBUDG6_D_ESCRPR">[11]Quant!$D$5:$O$5</definedName>
    <definedName name="_8__123Graph_DBUDG6_D_ESCRPR" hidden="1">'[16]Area D 2011'!#REF!</definedName>
    <definedName name="_8__123Graph_XBUDG6_Dtons_inv">[11]Quant!$D$5:$O$5</definedName>
    <definedName name="_85" localSheetId="1">#REF!</definedName>
    <definedName name="_85" localSheetId="3">#REF!</definedName>
    <definedName name="_85">#REF!</definedName>
    <definedName name="_85_86" localSheetId="1">#REF!</definedName>
    <definedName name="_85_86" localSheetId="3">#REF!</definedName>
    <definedName name="_85_86">#REF!</definedName>
    <definedName name="_86" localSheetId="1">#REF!</definedName>
    <definedName name="_86" localSheetId="3">#REF!</definedName>
    <definedName name="_86">#REF!</definedName>
    <definedName name="_87" localSheetId="1">#REF!</definedName>
    <definedName name="_87" localSheetId="3">#REF!</definedName>
    <definedName name="_87">#REF!</definedName>
    <definedName name="_ALL_RATES" localSheetId="1">#REF!</definedName>
    <definedName name="_ALL_RATES" localSheetId="3">#REF!</definedName>
    <definedName name="_ALL_RATES">#REF!</definedName>
    <definedName name="_Apr04">[4]BS!$U$7:$U$3582</definedName>
    <definedName name="_Apr05" localSheetId="1">#REF!</definedName>
    <definedName name="_Apr05" localSheetId="3">#REF!</definedName>
    <definedName name="_Apr05">#REF!</definedName>
    <definedName name="_Apr09" xml:space="preserve"> [6]BS!$U$7:$U$1726</definedName>
    <definedName name="_Apr17">[18]BS!$U$8:$U$2552</definedName>
    <definedName name="_Aug04">[4]BS!$Y$7:$Y$3582</definedName>
    <definedName name="_Aug05" localSheetId="1">#REF!</definedName>
    <definedName name="_Aug05" localSheetId="3">#REF!</definedName>
    <definedName name="_Aug05">#REF!</definedName>
    <definedName name="_Aug09" xml:space="preserve"> [6]BS!$Y$7:$Y$1726</definedName>
    <definedName name="_Aug16">[18]BS!$M$8:$M$2551</definedName>
    <definedName name="_Aug17">[18]BS!$Y$8:$Y$2552</definedName>
    <definedName name="_B">'[19]Rate Design'!#REF!</definedName>
    <definedName name="_DAT1">'[20]SAP 18230021'!#REF!</definedName>
    <definedName name="_DAT10" localSheetId="1">#REF!</definedName>
    <definedName name="_DAT10" localSheetId="3">#REF!</definedName>
    <definedName name="_DAT1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2" localSheetId="1">#REF!</definedName>
    <definedName name="_DAT2" localSheetId="3">#REF!</definedName>
    <definedName name="_DAT2">#REF!</definedName>
    <definedName name="_DAT3" localSheetId="1">#REF!</definedName>
    <definedName name="_DAT3" localSheetId="3">#REF!</definedName>
    <definedName name="_DAT3">#REF!</definedName>
    <definedName name="_DAT4" localSheetId="1">#REF!</definedName>
    <definedName name="_DAT4" localSheetId="3">#REF!</definedName>
    <definedName name="_DAT4">#REF!</definedName>
    <definedName name="_DAT5" localSheetId="1">#REF!</definedName>
    <definedName name="_DAT5" localSheetId="3">#REF!</definedName>
    <definedName name="_DAT5">#REF!</definedName>
    <definedName name="_DAT6" localSheetId="1">#REF!</definedName>
    <definedName name="_DAT6" localSheetId="3">#REF!</definedName>
    <definedName name="_DAT6">#REF!</definedName>
    <definedName name="_DAT7" localSheetId="1">#REF!</definedName>
    <definedName name="_DAT7" localSheetId="3">#REF!</definedName>
    <definedName name="_DAT7">#REF!</definedName>
    <definedName name="_DAT8" localSheetId="1">#REF!</definedName>
    <definedName name="_DAT8" localSheetId="3">#REF!</definedName>
    <definedName name="_DAT8">#REF!</definedName>
    <definedName name="_DAT9" localSheetId="3">'[20]SAP 18230021'!#REF!</definedName>
    <definedName name="_DAT9">'[20]SAP 18230021'!#REF!</definedName>
    <definedName name="_Dec03">[8]BS!$T$7:$T$3582</definedName>
    <definedName name="_Dec04">[4]BS!$AC$7:$AC$3580</definedName>
    <definedName name="_Dec05" localSheetId="1">#REF!</definedName>
    <definedName name="_Dec05" localSheetId="3">#REF!</definedName>
    <definedName name="_Dec05">#REF!</definedName>
    <definedName name="_Dec08" xml:space="preserve"> [6]BS!$Q$7:$Q$1726</definedName>
    <definedName name="_Dec16">[18]BS!$Q$8:$Q$2553</definedName>
    <definedName name="_End" localSheetId="1">#REF!</definedName>
    <definedName name="_End" localSheetId="3">#REF!</definedName>
    <definedName name="_End">#REF!</definedName>
    <definedName name="_ex1" localSheetId="7" hidden="1">{#N/A,#N/A,FALSE,"Summ";#N/A,#N/A,FALSE,"General"}</definedName>
    <definedName name="_ex1" localSheetId="1" hidden="1">{#N/A,#N/A,FALSE,"Summ";#N/A,#N/A,FALSE,"General"}</definedName>
    <definedName name="_ex1" localSheetId="3" hidden="1">{#N/A,#N/A,FALSE,"Summ";#N/A,#N/A,FALSE,"General"}</definedName>
    <definedName name="_ex1" localSheetId="8" hidden="1">{#N/A,#N/A,FALSE,"Summ";#N/A,#N/A,FALSE,"General"}</definedName>
    <definedName name="_ex1" localSheetId="2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1">#REF!</definedName>
    <definedName name="_Feb05" localSheetId="3">#REF!</definedName>
    <definedName name="_Feb05">#REF!</definedName>
    <definedName name="_FEB09" xml:space="preserve"> [6]BS!$S$7:$S$1726</definedName>
    <definedName name="_Feb17">[18]BS!$S$8:$S$2552</definedName>
    <definedName name="_FEDERAL_INCOME_TAX">'[21]MJS-7'!$N$21</definedName>
    <definedName name="_Fill">[22]model!#REF!</definedName>
    <definedName name="_Filter" localSheetId="1">#REF!</definedName>
    <definedName name="_Filter" localSheetId="3">#REF!</definedName>
    <definedName name="_Filter">#REF!</definedName>
    <definedName name="_Jan04">[4]BS!$R$7:$R$3582</definedName>
    <definedName name="_Jan05" localSheetId="1">#REF!</definedName>
    <definedName name="_Jan05" localSheetId="3">#REF!</definedName>
    <definedName name="_Jan05">#REF!</definedName>
    <definedName name="_Jan06" localSheetId="3">[9]BS!#REF!</definedName>
    <definedName name="_Jan06">[9]BS!#REF!</definedName>
    <definedName name="_Jan17">[18]BS!$R$8:$R$2553</definedName>
    <definedName name="_Jul04">[4]BS!$X$7:$X$3582</definedName>
    <definedName name="_Jul05" localSheetId="1">#REF!</definedName>
    <definedName name="_Jul05" localSheetId="3">#REF!</definedName>
    <definedName name="_Jul05">#REF!</definedName>
    <definedName name="_Jul09" xml:space="preserve"> [6]BS!$X$7:$X$1726</definedName>
    <definedName name="_July16">[18]BS!$L$8:$L$2551</definedName>
    <definedName name="_July17">[18]BS!$X$8:$X$2553</definedName>
    <definedName name="_Jun04">[4]BS!$W$7:$W$3582</definedName>
    <definedName name="_Jun05" localSheetId="1">#REF!</definedName>
    <definedName name="_Jun05" localSheetId="3">#REF!</definedName>
    <definedName name="_Jun05">#REF!</definedName>
    <definedName name="_Jun09" xml:space="preserve"> [6]BS!$W$7:$W$1726</definedName>
    <definedName name="_Jun16">[18]BS!$K$8:$K$2553</definedName>
    <definedName name="_Jun17">[18]BS!$W$8:$W$2553</definedName>
    <definedName name="_Key1" localSheetId="1" hidden="1">#REF!</definedName>
    <definedName name="_Key1" localSheetId="3" hidden="1">#REF!</definedName>
    <definedName name="_Key1" localSheetId="8" hidden="1">#REF!</definedName>
    <definedName name="_Key1" hidden="1">#REF!</definedName>
    <definedName name="_Key2" localSheetId="1" hidden="1">#REF!</definedName>
    <definedName name="_Key2" localSheetId="3" hidden="1">#REF!</definedName>
    <definedName name="_Key2" localSheetId="8" hidden="1">#REF!</definedName>
    <definedName name="_Key2" hidden="1">#REF!</definedName>
    <definedName name="_Mar04">[4]BS!$T$7:$T$3582</definedName>
    <definedName name="_Mar05" localSheetId="1">#REF!</definedName>
    <definedName name="_Mar05" localSheetId="3">#REF!</definedName>
    <definedName name="_Mar05">#REF!</definedName>
    <definedName name="_Mar17">[18]BS!$T$8:$T$2552</definedName>
    <definedName name="_May04">[4]BS!$V$7:$V$3582</definedName>
    <definedName name="_May05" localSheetId="1">#REF!</definedName>
    <definedName name="_May05" localSheetId="3">#REF!</definedName>
    <definedName name="_May05">#REF!</definedName>
    <definedName name="_May09" xml:space="preserve"> [6]BS!$V$7:$V$1726</definedName>
    <definedName name="_May16">[18]BS!$J$8:$J$2551</definedName>
    <definedName name="_May17">[18]BS!$V$8:$V$2552</definedName>
    <definedName name="_MEN2">[1]Jan!#REF!</definedName>
    <definedName name="_MEN3">[1]Jan!#REF!</definedName>
    <definedName name="_mwh2" localSheetId="1">#REF!</definedName>
    <definedName name="_mwh2" localSheetId="3">#REF!</definedName>
    <definedName name="_mwh2">#REF!</definedName>
    <definedName name="_new1" localSheetId="7" hidden="1">{#N/A,#N/A,FALSE,"Summ";#N/A,#N/A,FALSE,"General"}</definedName>
    <definedName name="_new1" localSheetId="1" hidden="1">{#N/A,#N/A,FALSE,"Summ";#N/A,#N/A,FALSE,"General"}</definedName>
    <definedName name="_new1" localSheetId="3" hidden="1">{#N/A,#N/A,FALSE,"Summ";#N/A,#N/A,FALSE,"General"}</definedName>
    <definedName name="_new1" localSheetId="8" hidden="1">{#N/A,#N/A,FALSE,"Summ";#N/A,#N/A,FALSE,"General"}</definedName>
    <definedName name="_new1" localSheetId="2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1">#REF!</definedName>
    <definedName name="_Nov05" localSheetId="3">#REF!</definedName>
    <definedName name="_Nov05">#REF!</definedName>
    <definedName name="_Nov16">[18]BS!$P$8:$P$2556</definedName>
    <definedName name="_Oct03">[8]BS!$R$7:$R$3582</definedName>
    <definedName name="_Oct04">[4]BS!$AA$7:$AA$3582</definedName>
    <definedName name="_Oct05" localSheetId="1">#REF!</definedName>
    <definedName name="_Oct05" localSheetId="3">#REF!</definedName>
    <definedName name="_Oct05">#REF!</definedName>
    <definedName name="_Oct09" xml:space="preserve"> [6]BS!$AA$7:$AA$1726</definedName>
    <definedName name="_Oct16">[18]BS!$O$8:$O$2553</definedName>
    <definedName name="_Oct17">[18]BS!$AA$8:$AA$2552</definedName>
    <definedName name="_Order1">255</definedName>
    <definedName name="_Order2">255</definedName>
    <definedName name="_P" localSheetId="1">#REF!</definedName>
    <definedName name="_P" localSheetId="3">#REF!</definedName>
    <definedName name="_P">#REF!</definedName>
    <definedName name="_P_RD" localSheetId="1">#REF!</definedName>
    <definedName name="_P_RD" localSheetId="3">#REF!</definedName>
    <definedName name="_P_RD">#REF!</definedName>
    <definedName name="_Parse_In" localSheetId="1" hidden="1">#REF!</definedName>
    <definedName name="_Parse_In" localSheetId="3" hidden="1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1">#REF!</definedName>
    <definedName name="_PRINT_23_36" localSheetId="3">#REF!</definedName>
    <definedName name="_PRINT_23_36">#REF!</definedName>
    <definedName name="_PRINT_85_58" localSheetId="1">#REF!</definedName>
    <definedName name="_PRINT_85_58" localSheetId="3">#REF!</definedName>
    <definedName name="_PRINT_85_58">#REF!</definedName>
    <definedName name="_RATE_DESIGN" localSheetId="1">#REF!</definedName>
    <definedName name="_RATE_DESIGN" localSheetId="3">#REF!</definedName>
    <definedName name="_RATE_DESIGN">#REF!</definedName>
    <definedName name="_Regression_Int">1</definedName>
    <definedName name="_RES" localSheetId="1">#REF!</definedName>
    <definedName name="_RES" localSheetId="3">#REF!</definedName>
    <definedName name="_RES">#REF!</definedName>
    <definedName name="_RES2005" localSheetId="1">#REF!</definedName>
    <definedName name="_RES2005" localSheetId="3">#REF!</definedName>
    <definedName name="_RES2005">#REF!</definedName>
    <definedName name="_SEC24">[10]EXTERNAL!$A$112:$IV$114</definedName>
    <definedName name="_Sep03">[23]BS!$AB$7:$AB$3420</definedName>
    <definedName name="_Sep04">[4]BS!$Z$7:$Z$3582</definedName>
    <definedName name="_Sep05" localSheetId="1">#REF!</definedName>
    <definedName name="_Sep05" localSheetId="3">#REF!</definedName>
    <definedName name="_Sep05">#REF!</definedName>
    <definedName name="_Sept16">[18]BS!$N$8:$N$2556</definedName>
    <definedName name="_Sept17">[18]BS!$Z$8:$Z$2552</definedName>
    <definedName name="_six6" localSheetId="7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localSheetId="1" hidden="1">#REF!</definedName>
    <definedName name="_Sort" localSheetId="3" hidden="1">#REF!</definedName>
    <definedName name="_Sort" localSheetId="8" hidden="1">#REF!</definedName>
    <definedName name="_Sort" hidden="1">#REF!</definedName>
    <definedName name="_Testyear">'[24]KJB-6,13 Cmn Adj'!$B$7</definedName>
    <definedName name="_TOP1">[1]Jan!#REF!</definedName>
    <definedName name="_www1" localSheetId="7" hidden="1">{#N/A,#N/A,FALSE,"schA"}</definedName>
    <definedName name="_www1" localSheetId="1" hidden="1">{#N/A,#N/A,FALSE,"schA"}</definedName>
    <definedName name="_www1" localSheetId="3" hidden="1">{#N/A,#N/A,FALSE,"schA"}</definedName>
    <definedName name="_www1" localSheetId="8" hidden="1">{#N/A,#N/A,FALSE,"schA"}</definedName>
    <definedName name="_www1" localSheetId="2" hidden="1">{#N/A,#N/A,FALSE,"schA"}</definedName>
    <definedName name="_www1" hidden="1">{#N/A,#N/A,FALSE,"schA"}</definedName>
    <definedName name="a">[25]model!$A$6</definedName>
    <definedName name="aaa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7" hidden="1">{#N/A,#N/A,FALSE,"Coversheet";#N/A,#N/A,FALSE,"QA"}</definedName>
    <definedName name="AAAAAAAAAAAAAA" localSheetId="1" hidden="1">{#N/A,#N/A,FALSE,"Coversheet";#N/A,#N/A,FALSE,"QA"}</definedName>
    <definedName name="AAAAAAAAAAAAAA" localSheetId="3" hidden="1">{#N/A,#N/A,FALSE,"Coversheet";#N/A,#N/A,FALSE,"QA"}</definedName>
    <definedName name="AAAAAAAAAAAAAA" localSheetId="8" hidden="1">{#N/A,#N/A,FALSE,"Coversheet";#N/A,#N/A,FALSE,"QA"}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>[26]Sheet2!#REF!</definedName>
    <definedName name="accrual2">[26]Sheet2!#REF!</definedName>
    <definedName name="accrual3">[26]Sheet2!#REF!</definedName>
    <definedName name="Acct108364">'[27]Func Study'!#REF!</definedName>
    <definedName name="Acct108364S">'[27]Func Study'!#REF!</definedName>
    <definedName name="Acct228.42TROJD">'[28]Func Study'!#REF!</definedName>
    <definedName name="Acct2281SO">'[29]Func Study'!$H$2190</definedName>
    <definedName name="Acct2283SO">'[29]Func Study'!$H$2198</definedName>
    <definedName name="Acct22842TROJD">'[28]Func Study'!#REF!</definedName>
    <definedName name="Acct228SO">'[29]Func Study'!$H$2194</definedName>
    <definedName name="Acct350">'[29]Func Study'!$H$1628</definedName>
    <definedName name="Acct352">'[29]Func Study'!$H$1635</definedName>
    <definedName name="Acct353">'[29]Func Study'!$H$1641</definedName>
    <definedName name="Acct354">'[29]Func Study'!$H$1647</definedName>
    <definedName name="Acct355">'[29]Func Study'!$H$1654</definedName>
    <definedName name="Acct356">'[29]Func Study'!$H$1660</definedName>
    <definedName name="Acct357">'[29]Func Study'!$H$1666</definedName>
    <definedName name="Acct358">'[29]Func Study'!$H$1672</definedName>
    <definedName name="Acct359">'[29]Func Study'!$H$1678</definedName>
    <definedName name="Acct360">'[29]Func Study'!$H$1698</definedName>
    <definedName name="Acct361">'[29]Func Study'!$H$1704</definedName>
    <definedName name="Acct362">'[29]Func Study'!$H$1710</definedName>
    <definedName name="Acct364">'[29]Func Study'!$H$1717</definedName>
    <definedName name="Acct365">'[29]Func Study'!$H$1724</definedName>
    <definedName name="Acct366">'[29]Func Study'!$H$1731</definedName>
    <definedName name="Acct367">'[29]Func Study'!$H$1738</definedName>
    <definedName name="Acct368">'[29]Func Study'!$H$1744</definedName>
    <definedName name="Acct369">'[29]Func Study'!$H$1751</definedName>
    <definedName name="Acct370">'[29]Func Study'!$H$1762</definedName>
    <definedName name="Acct371">'[29]Func Study'!$H$1769</definedName>
    <definedName name="Acct372">'[29]Func Study'!$H$1776</definedName>
    <definedName name="Acct372A">'[29]Func Study'!$H$1775</definedName>
    <definedName name="Acct372DP">'[29]Func Study'!$H$1773</definedName>
    <definedName name="Acct372DS">'[29]Func Study'!$H$1774</definedName>
    <definedName name="Acct373">'[29]Func Study'!$H$1782</definedName>
    <definedName name="Acct41011">'[30]Functional Study'!#REF!</definedName>
    <definedName name="Acct41011BADDEBT">'[30]Functional Study'!#REF!</definedName>
    <definedName name="Acct41011DITEXP">'[30]Functional Study'!#REF!</definedName>
    <definedName name="Acct41011S">'[30]Functional Study'!#REF!</definedName>
    <definedName name="Acct41011SE">'[30]Functional Study'!#REF!</definedName>
    <definedName name="Acct41011SG1">'[30]Functional Study'!#REF!</definedName>
    <definedName name="Acct41011SG2">'[30]Functional Study'!#REF!</definedName>
    <definedName name="ACCT41011SGCT">'[30]Functional Study'!#REF!</definedName>
    <definedName name="Acct41011SGPP">'[30]Functional Study'!#REF!</definedName>
    <definedName name="Acct41011SNP">'[30]Functional Study'!#REF!</definedName>
    <definedName name="ACCT41011SNPD">'[30]Functional Study'!#REF!</definedName>
    <definedName name="Acct41011SO">'[30]Functional Study'!#REF!</definedName>
    <definedName name="Acct41011TROJP">'[30]Functional Study'!#REF!</definedName>
    <definedName name="Acct41111">'[30]Functional Study'!#REF!</definedName>
    <definedName name="Acct41111BADDEBT">'[30]Functional Study'!#REF!</definedName>
    <definedName name="Acct41111DITEXP">'[30]Functional Study'!#REF!</definedName>
    <definedName name="Acct41111S">'[30]Functional Study'!#REF!</definedName>
    <definedName name="Acct41111SE">'[30]Functional Study'!#REF!</definedName>
    <definedName name="Acct41111SG1">'[30]Functional Study'!#REF!</definedName>
    <definedName name="Acct41111SG2">'[30]Functional Study'!#REF!</definedName>
    <definedName name="Acct41111SG3">'[30]Functional Study'!#REF!</definedName>
    <definedName name="Acct41111SGPP">'[30]Functional Study'!#REF!</definedName>
    <definedName name="Acct41111SNP">'[30]Functional Study'!#REF!</definedName>
    <definedName name="Acct41111SNTP">'[30]Functional Study'!#REF!</definedName>
    <definedName name="Acct41111SO">'[30]Functional Study'!#REF!</definedName>
    <definedName name="Acct41111TROJP">'[30]Functional Study'!#REF!</definedName>
    <definedName name="Acct411BADDEBT">'[30]Functional Study'!#REF!</definedName>
    <definedName name="Acct411DGP">'[30]Functional Study'!#REF!</definedName>
    <definedName name="Acct411DGU">'[30]Functional Study'!#REF!</definedName>
    <definedName name="Acct411DITEXP">'[30]Functional Study'!#REF!</definedName>
    <definedName name="Acct411DNPP">'[30]Functional Study'!#REF!</definedName>
    <definedName name="Acct411DNPTP">'[30]Functional Study'!#REF!</definedName>
    <definedName name="Acct411S">'[30]Functional Study'!#REF!</definedName>
    <definedName name="Acct411SE">'[30]Functional Study'!#REF!</definedName>
    <definedName name="Acct411SG">'[30]Functional Study'!#REF!</definedName>
    <definedName name="Acct411SGPP">'[30]Functional Study'!#REF!</definedName>
    <definedName name="Acct411SO">'[30]Functional Study'!#REF!</definedName>
    <definedName name="Acct411TROJP">'[30]Functional Study'!#REF!</definedName>
    <definedName name="Acct447DGU">'[28]Func Study'!#REF!</definedName>
    <definedName name="Acct448S">'[29]Func Study'!$H$274</definedName>
    <definedName name="Acct450S">'[29]Func Study'!$H$302</definedName>
    <definedName name="Acct451S">'[29]Func Study'!$H$307</definedName>
    <definedName name="Acct454S">'[29]Func Study'!$H$318</definedName>
    <definedName name="Acct456S">'[29]Func Study'!$H$325</definedName>
    <definedName name="Acct510">'[29]Func Study'!#REF!</definedName>
    <definedName name="Acct510DNPPSU">'[29]Func Study'!#REF!</definedName>
    <definedName name="ACCT510JBG">'[29]Func Study'!#REF!</definedName>
    <definedName name="ACCT510SSGCH">'[29]Func Study'!#REF!</definedName>
    <definedName name="ACCT557CAGE">'[29]Func Study'!$H$683</definedName>
    <definedName name="Acct557CT">'[29]Func Study'!$H$681</definedName>
    <definedName name="Acct580">'[29]Func Study'!$H$791</definedName>
    <definedName name="Acct581">'[29]Func Study'!$H$796</definedName>
    <definedName name="Acct582">'[29]Func Study'!$H$801</definedName>
    <definedName name="Acct583">'[29]Func Study'!$H$806</definedName>
    <definedName name="Acct584">'[29]Func Study'!$H$811</definedName>
    <definedName name="Acct585">'[29]Func Study'!$H$816</definedName>
    <definedName name="Acct586">'[29]Func Study'!$H$821</definedName>
    <definedName name="Acct587">'[29]Func Study'!$H$826</definedName>
    <definedName name="Acct588">'[29]Func Study'!$H$831</definedName>
    <definedName name="Acct589">'[29]Func Study'!$H$836</definedName>
    <definedName name="Acct590">'[29]Func Study'!$H$841</definedName>
    <definedName name="Acct591">'[29]Func Study'!$H$846</definedName>
    <definedName name="Acct592">'[29]Func Study'!$H$851</definedName>
    <definedName name="Acct593">'[29]Func Study'!$H$856</definedName>
    <definedName name="Acct594">'[29]Func Study'!$H$861</definedName>
    <definedName name="Acct595">'[29]Func Study'!$H$866</definedName>
    <definedName name="Acct596">'[29]Func Study'!$H$876</definedName>
    <definedName name="Acct597">'[29]Func Study'!$H$881</definedName>
    <definedName name="Acct598">'[29]Func Study'!$H$886</definedName>
    <definedName name="ACCT904SG">'[31]Functional Study'!#REF!</definedName>
    <definedName name="AcctAGA">'[29]Func Study'!$H$296</definedName>
    <definedName name="AcctDFAD">'[29]Func Study'!#REF!</definedName>
    <definedName name="AcctDFAP">'[29]Func Study'!#REF!</definedName>
    <definedName name="AcctDFAT">'[29]Func Study'!#REF!</definedName>
    <definedName name="AcctTable">[32]Variables!$AK$42:$AK$396</definedName>
    <definedName name="AcctTS0">'[29]Func Study'!$H$1686</definedName>
    <definedName name="Acq1Plant">'[33]Acquisition Inputs'!$C$8</definedName>
    <definedName name="Acq2Plant">'[33]Acquisition Inputs'!$C$70</definedName>
    <definedName name="ActualROR">'[28]G+T+D+R+M'!$H$61</definedName>
    <definedName name="Adj_AC_8">[34]Cover!#REF!</definedName>
    <definedName name="Adj_Amt_8">[34]Cover!#REF!</definedName>
    <definedName name="Adj_Typ_8">[34]Cover!#REF!</definedName>
    <definedName name="ADJPTDCE.T">[10]INTERNAL!$A$31:$IV$33</definedName>
    <definedName name="Adjs2avg">[35]Inputs!$L$255:'[35]Inputs'!$T$505</definedName>
    <definedName name="After_Tax_Cash_Discount">'[36]Assumptions (Input)'!$D$37</definedName>
    <definedName name="afudc_flag">'[36]Assumptions (Input)'!$B$13</definedName>
    <definedName name="afudcrate" localSheetId="1">#REF!</definedName>
    <definedName name="afudcrate" localSheetId="3">#REF!</definedName>
    <definedName name="afudcrate">#REF!</definedName>
    <definedName name="afudctaxbasis" localSheetId="1">#REF!</definedName>
    <definedName name="afudctaxbasis" localSheetId="3">#REF!</definedName>
    <definedName name="afudctaxbasis">#REF!</definedName>
    <definedName name="all_total" localSheetId="3">'[2]Sched 46'!#REF!</definedName>
    <definedName name="all_total">'[2]Sched 46'!#REF!</definedName>
    <definedName name="ANCIL">[10]EXTERNAL!$A$163:$IV$165</definedName>
    <definedName name="apeek" localSheetId="1">#REF!</definedName>
    <definedName name="apeek" localSheetId="3">#REF!</definedName>
    <definedName name="apeek">#REF!</definedName>
    <definedName name="APR" localSheetId="3">[37]Backup!#REF!</definedName>
    <definedName name="APR">[37]Backup!#REF!</definedName>
    <definedName name="Apr03AMA" localSheetId="3">'[38]BS C&amp;L'!#REF!</definedName>
    <definedName name="Apr03AMA">'[38]BS C&amp;L'!#REF!</definedName>
    <definedName name="Apr04AMA">[4]BS!$AG$7:$AG$3582</definedName>
    <definedName name="Apr05AMA" localSheetId="1">#REF!</definedName>
    <definedName name="Apr05AMA" localSheetId="3">#REF!</definedName>
    <definedName name="Apr05AMA">#REF!</definedName>
    <definedName name="APR09AMA">[6]BS!$AN$7:$AN$1725</definedName>
    <definedName name="Apr10AMA">[6]BS!$AZ$7:$AZ$1726</definedName>
    <definedName name="Apr17AMA">[18]BS!$AH$8:$AH$2554</definedName>
    <definedName name="APRT" localSheetId="1">#REF!</definedName>
    <definedName name="APRT" localSheetId="3">#REF!</definedName>
    <definedName name="APRT">#REF!</definedName>
    <definedName name="aquila_lookup">'[39]Cabot Gas Replacement'!$B$8:$F$16</definedName>
    <definedName name="AS2DocOpenMode">"AS2DocumentEdit"</definedName>
    <definedName name="Assessment_Rate">'[36]Assumptions (Input)'!$B$7</definedName>
    <definedName name="Asset_Class_Switch">[40]Assumptions!$D$5</definedName>
    <definedName name="Assume_Percent_Change" localSheetId="1">#REF!</definedName>
    <definedName name="Assume_Percent_Change" localSheetId="3">#REF!</definedName>
    <definedName name="Assume_Percent_Change">#REF!</definedName>
    <definedName name="AUG" localSheetId="3">[37]Backup!#REF!</definedName>
    <definedName name="AUG">[37]Backup!#REF!</definedName>
    <definedName name="Aug03AMA" localSheetId="3">'[38]BS C&amp;L'!#REF!</definedName>
    <definedName name="Aug03AMA">'[38]BS C&amp;L'!#REF!</definedName>
    <definedName name="Aug04AMA">[4]BS!$AK$7:$AK$3582</definedName>
    <definedName name="Aug05AMA" localSheetId="1">#REF!</definedName>
    <definedName name="Aug05AMA" localSheetId="3">#REF!</definedName>
    <definedName name="Aug05AMA">#REF!</definedName>
    <definedName name="Aug09AMA">[6]BS!$AR$7:$AR$1726</definedName>
    <definedName name="Aug17AMA">[18]BS!$AL$8:$AL$2553</definedName>
    <definedName name="augcf" localSheetId="1">#REF!</definedName>
    <definedName name="augcf" localSheetId="3">#REF!</definedName>
    <definedName name="augcf">#REF!</definedName>
    <definedName name="augcost" localSheetId="1">#REF!</definedName>
    <definedName name="augcost" localSheetId="3">#REF!</definedName>
    <definedName name="augcost">#REF!</definedName>
    <definedName name="AUGT" localSheetId="1">#REF!</definedName>
    <definedName name="AUGT" localSheetId="3">#REF!</definedName>
    <definedName name="AUGT">#REF!</definedName>
    <definedName name="Aurora_Prices">"Monthly Price Summary'!$C$4:$H$63"</definedName>
    <definedName name="AvgFactors">[32]Factors!$B$3:$P$99</definedName>
    <definedName name="b" localSheetId="7" hidden="1">{#N/A,#N/A,FALSE,"Coversheet";#N/A,#N/A,FALSE,"QA"}</definedName>
    <definedName name="b" localSheetId="1" hidden="1">{#N/A,#N/A,FALSE,"Coversheet";#N/A,#N/A,FALSE,"QA"}</definedName>
    <definedName name="b" localSheetId="3" hidden="1">{#N/A,#N/A,FALSE,"Coversheet";#N/A,#N/A,FALSE,"QA"}</definedName>
    <definedName name="b" localSheetId="8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ACK1" localSheetId="1">#REF!</definedName>
    <definedName name="BACK1" localSheetId="3">#REF!</definedName>
    <definedName name="BACK1">#REF!</definedName>
    <definedName name="BACK2" localSheetId="1">#REF!</definedName>
    <definedName name="BACK2" localSheetId="3">#REF!</definedName>
    <definedName name="BACK2">#REF!</definedName>
    <definedName name="BACK3" localSheetId="1">#REF!</definedName>
    <definedName name="BACK3" localSheetId="3">#REF!</definedName>
    <definedName name="BACK3">#REF!</definedName>
    <definedName name="BACKUP1" localSheetId="1">#REF!</definedName>
    <definedName name="BACKUP1" localSheetId="3">#REF!</definedName>
    <definedName name="BACKUP1">#REF!</definedName>
    <definedName name="BADDEBT" localSheetId="3">[22]model!#REF!</definedName>
    <definedName name="BADDEBT">[22]model!#REF!</definedName>
    <definedName name="bal" localSheetId="3">[26]Sheet2!#REF!</definedName>
    <definedName name="bal">[26]Sheet2!#REF!</definedName>
    <definedName name="balance" localSheetId="3">[26]Sheet2!#REF!</definedName>
    <definedName name="balance">[26]Sheet2!#REF!</definedName>
    <definedName name="BD" localSheetId="1">#REF!</definedName>
    <definedName name="BD" localSheetId="3">#REF!</definedName>
    <definedName name="BD">#REF!</definedName>
    <definedName name="Beg_Unb_KWHs">[41]LeadSht!$L$10</definedName>
    <definedName name="BEm" localSheetId="1" hidden="1">#REF!</definedName>
    <definedName name="BEm" localSheetId="3" hidden="1">#REF!</definedName>
    <definedName name="BEm" localSheetId="8" hidden="1">#REF!</definedName>
    <definedName name="BEm" hidden="1">#REF!</definedName>
    <definedName name="BEP" localSheetId="1">#REF!</definedName>
    <definedName name="BEP" localSheetId="3">#REF!</definedName>
    <definedName name="BEP">#REF!</definedName>
    <definedName name="BEx0017DGUEDPCFJUPUZOOLJCS2B" localSheetId="1" hidden="1">#REF!</definedName>
    <definedName name="BEx0017DGUEDPCFJUPUZOOLJCS2B" localSheetId="3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1" hidden="1">#REF!</definedName>
    <definedName name="BEx001CNWHJ5RULCSFM36ZCGJ1UH" localSheetId="3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1" hidden="1">#REF!</definedName>
    <definedName name="BEx004791UAJIJSN57OT7YBLNP82" localSheetId="3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1" hidden="1">#REF!</definedName>
    <definedName name="BEx008P2NVFDLBHL7IZ5WTMVOQ1F" localSheetId="3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1" hidden="1">#REF!</definedName>
    <definedName name="BEx009G00IN0JUIAQ4WE9NHTMQE2" localSheetId="3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1" hidden="1">#REF!</definedName>
    <definedName name="BEx00DXTY2JDVGWQKV8H7FG4SV30" localSheetId="3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1" hidden="1">#REF!</definedName>
    <definedName name="BEx00GHLTYRH5N2S6P78YW1CD30N" localSheetId="3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1" hidden="1">#REF!</definedName>
    <definedName name="BEx00JC31DY11L45SEU4B10BIN6W" localSheetId="3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1" hidden="1">#REF!</definedName>
    <definedName name="BEx00KZHZBHP3TDV1YMX4B19B95O" localSheetId="3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1" hidden="1">#REF!</definedName>
    <definedName name="BEx00P11V7HA4MS6XYY3P4BPVXML" localSheetId="3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1" hidden="1">#REF!</definedName>
    <definedName name="BEx00PBV7V99V7M3LDYUTF31MUFJ" localSheetId="3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1" hidden="1">#REF!</definedName>
    <definedName name="BEx00SMIQJ55EVB7T24CORX0JWQO" localSheetId="3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1" hidden="1">#REF!</definedName>
    <definedName name="BEx010V7DB7O7Z9NHSX27HZK4H76" localSheetId="3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1" hidden="1">#REF!</definedName>
    <definedName name="BEx012IKS6YVHG9KTG2FAKRSMYLU" localSheetId="3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1" hidden="1">#REF!</definedName>
    <definedName name="BEx01HY6E3GJ66ABU5ABN26V6Q13" localSheetId="3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1" hidden="1">#REF!</definedName>
    <definedName name="BEx01PW5YQKEGAR8JDDI5OARYXDF" localSheetId="3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1" hidden="1">#REF!</definedName>
    <definedName name="BEx01QCB2ERCAYYOFDP3OQRWUU60" localSheetId="3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1" hidden="1">#REF!</definedName>
    <definedName name="BEx01U37NQSMTGJRU8EGTJORBJ6H" localSheetId="3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1" hidden="1">#REF!</definedName>
    <definedName name="BEx01XJ94SHJ1YQ7ORPW0RQGKI2H" localSheetId="3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1" hidden="1">#REF!</definedName>
    <definedName name="BEx028BOZCS2MQO9MODVS6F7NCA3" localSheetId="3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1" hidden="1">#REF!</definedName>
    <definedName name="BEx02DPUYNH76938V8GVORY8LRY1" localSheetId="3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1" hidden="1">#REF!</definedName>
    <definedName name="BEx02PEP6DY4K1JGB0HHS3B6QOGZ" localSheetId="3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1" hidden="1">#REF!</definedName>
    <definedName name="BEx02Q08R9G839Q4RFGG9026C7PX" localSheetId="3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1" hidden="1">#REF!</definedName>
    <definedName name="BEx02SEL3Z1QWGAHXDPUA9WLTTPS" localSheetId="3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1" hidden="1">#REF!</definedName>
    <definedName name="BEx02Y3KJZH5BGDM9QEZ1PVVI114" localSheetId="3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1" hidden="1">#REF!</definedName>
    <definedName name="BEx0313GRLLASDTVPW5DHTXHE74M" localSheetId="3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1" hidden="1">#REF!</definedName>
    <definedName name="BEx1F0SOZ3H5XUHXD7O01TCR8T6J" localSheetId="3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1" hidden="1">#REF!</definedName>
    <definedName name="BEx1F9HL824UCNCVZ2U62J4KZCX8" localSheetId="3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1" hidden="1">#REF!</definedName>
    <definedName name="BEx1FEVSJKTI1Q1Z874QZVFSJSVA" localSheetId="3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1" hidden="1">#REF!</definedName>
    <definedName name="BEx1FGDRUHHLI1GBHELT4PK0LY4V" localSheetId="3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1" hidden="1">#REF!</definedName>
    <definedName name="BEx1FJZ7GKO99IYTP6GGGF7EUL3Z" localSheetId="3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1" hidden="1">#REF!</definedName>
    <definedName name="BEx1FPDH0YKYQXDHUTFIQLIF34J8" localSheetId="3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1" hidden="1">#REF!</definedName>
    <definedName name="BEx1FQ9SZAGL2HEKRB046EOQDWOX" localSheetId="3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1" hidden="1">#REF!</definedName>
    <definedName name="BEx1FZV2CM77TBH1R6YYV9P06KA2" localSheetId="3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1" hidden="1">#REF!</definedName>
    <definedName name="BEx1G59AY8195JTUM6P18VXUFJ3E" localSheetId="3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1" hidden="1">#REF!</definedName>
    <definedName name="BEx1GKUDMCV60BOZT0SENCT0MD8L" localSheetId="3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1" hidden="1">#REF!</definedName>
    <definedName name="BEx1GUVQ5L0JCX3E4SROI4WBYVTO" localSheetId="3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1" hidden="1">#REF!</definedName>
    <definedName name="BEx1GVMRHFXUP6XYYY9NR12PV5TF" localSheetId="3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1" hidden="1">#REF!</definedName>
    <definedName name="BEx1H6KIT7BHUH6MDDWC935V9N47" localSheetId="3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1" hidden="1">#REF!</definedName>
    <definedName name="BEx1HA60AI3STEJQZAQ0RA3Q3AZV" localSheetId="3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1" hidden="1">#REF!</definedName>
    <definedName name="BEx1HB2DBVO5N6V2WX7BEHUFYTFU" localSheetId="3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1" hidden="1">#REF!</definedName>
    <definedName name="BEx1HDGOOJ3SKHYMWUZJ1P0RQZ9N" localSheetId="3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1" hidden="1">#REF!</definedName>
    <definedName name="BEx1HDM5ZXSJG6JQEMSFV52PZ10V" localSheetId="3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1" hidden="1">#REF!</definedName>
    <definedName name="BEx1HETBBZVN5F43LKOFMC4QB0CR" localSheetId="3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1" hidden="1">#REF!</definedName>
    <definedName name="BEx1HGWNWPLNXICOTP90TKQVVE4E" localSheetId="3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1" hidden="1">#REF!</definedName>
    <definedName name="BEx1HIPLJZABY0EMUOTZN0EQMDPU" localSheetId="3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1" hidden="1">#REF!</definedName>
    <definedName name="BEx1HO94JIRX219MPWMB5E5XZ04X" localSheetId="3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1" hidden="1">#REF!</definedName>
    <definedName name="BEx1HQNF6KHM21E3XLW0NMSSEI9S" localSheetId="3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1" hidden="1">#REF!</definedName>
    <definedName name="BEx1HSLNWIW4S97ZBYY7I7M5YVH4" localSheetId="3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1" hidden="1">#REF!</definedName>
    <definedName name="BEx1HZCBBWLB2BTNOXP319ZDEVOJ" localSheetId="3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1" hidden="1">#REF!</definedName>
    <definedName name="BEx1I4QKTILCKZUSOJCVZN7SNHL5" localSheetId="3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1" hidden="1">#REF!</definedName>
    <definedName name="BEx1IE0ZP7RIFM9FI24S9I6AAJ14" localSheetId="3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1" hidden="1">#REF!</definedName>
    <definedName name="BEx1IGQ5B697MNDOE06MVSR0H58E" localSheetId="3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1" hidden="1">#REF!</definedName>
    <definedName name="BEx1IKRPW8MLB9Y485M1TL2IT9SH" localSheetId="3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1" hidden="1">#REF!</definedName>
    <definedName name="BEx1IPKCFCT3TL9MSO1LSYJ2VJ2X" localSheetId="3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1" hidden="1">#REF!</definedName>
    <definedName name="BEx1IW5PQTTMD62XZ287XF2O3FBQ" localSheetId="3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1" hidden="1">#REF!</definedName>
    <definedName name="BEx1J0CSSHDJGBJUHVOEMCF2P4DL" localSheetId="3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1" hidden="1">#REF!</definedName>
    <definedName name="BEx1J0NL6D3ILC18B48AL0VNEN9A" localSheetId="3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1" hidden="1">#REF!</definedName>
    <definedName name="BEx1J7E8VCGLPYU82QXVUG5N3ZAI" localSheetId="3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1" hidden="1">#REF!</definedName>
    <definedName name="BEx1JGE2YQWH8S25USOY08XVGO0D" localSheetId="3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1" hidden="1">#REF!</definedName>
    <definedName name="BEx1JJJC9T1W7HY4V7HP1S1W4JO1" localSheetId="3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1" hidden="1">#REF!</definedName>
    <definedName name="BEx1JKKZSJ7DI4PTFVI9VVFMB1X2" localSheetId="3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1" hidden="1">#REF!</definedName>
    <definedName name="BEx1JUBQFRVMASSFK4B3V0AD7YP9" localSheetId="3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1" hidden="1">#REF!</definedName>
    <definedName name="BEx1JVTOATZGRJFXGXPJJLC4DOBE" localSheetId="3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1" hidden="1">#REF!</definedName>
    <definedName name="BEx1JXBM5W4YRWNQ0P95QQS6JWD6" localSheetId="3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1" hidden="1">#REF!</definedName>
    <definedName name="BEx1KGY9QEHZ9QSARMQUTQKRK4UX" localSheetId="3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1" hidden="1">#REF!</definedName>
    <definedName name="BEx1KIWH5MOLR00SBECT39NS3AJ1" localSheetId="3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1" hidden="1">#REF!</definedName>
    <definedName name="BEx1KKP1ELIF2UII2FWVGL7M1X7J" localSheetId="3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1" hidden="1">#REF!</definedName>
    <definedName name="BEx1KQJKIAPZKE9YDYH5HKXX52FM" localSheetId="3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1" hidden="1">#REF!</definedName>
    <definedName name="BEx1KUVWMB0QCWA3RBE4CADFVRIS" localSheetId="3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1" hidden="1">#REF!</definedName>
    <definedName name="BEx1L0AAH7PV8PPQQDBP5AI4TLYP" localSheetId="3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1" hidden="1">#REF!</definedName>
    <definedName name="BEx1L2OG1SDFK2TPXELJ77YP4NI2" localSheetId="3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1" hidden="1">#REF!</definedName>
    <definedName name="BEx1L6Q60MWRDJB4L20LK0XPA0Z2" localSheetId="3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1" hidden="1">#REF!</definedName>
    <definedName name="BEx1L7BSEFOLQDNZWMLUNBRO08T4" localSheetId="3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1" hidden="1">#REF!</definedName>
    <definedName name="BEx1LD63FP2Z4BR9TKSHOZW9KKZ5" localSheetId="3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1" hidden="1">#REF!</definedName>
    <definedName name="BEx1LDMB9RW982DUILM2WPT5VWQ3" localSheetId="3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1" hidden="1">#REF!</definedName>
    <definedName name="BEx1LFF2UQ13XL4X1I2WBD73NZ21" localSheetId="3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1" hidden="1">#REF!</definedName>
    <definedName name="BEx1LKTB33LO23ACTADIVRY7ZNFC" localSheetId="3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1" hidden="1">#REF!</definedName>
    <definedName name="BEx1LQNKVZAXGSEPDAM8AWU2FHHJ" localSheetId="3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1" hidden="1">#REF!</definedName>
    <definedName name="BEx1LRPGDQCOEMW8YT80J1XCDCIV" localSheetId="3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1" hidden="1">#REF!</definedName>
    <definedName name="BEx1LRUSJW4JG54X07QWD9R27WV9" localSheetId="3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1" hidden="1">#REF!</definedName>
    <definedName name="BEx1M1WBK5T0LP1AK2JYV6W87ID6" localSheetId="3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1" hidden="1">#REF!</definedName>
    <definedName name="BEx1M51HHDYGIT8PON7U8ICL2S95" localSheetId="3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1" hidden="1">#REF!</definedName>
    <definedName name="BEx1MP4FWKV0QYXE13PX9JSNA270" localSheetId="3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1" hidden="1">#REF!</definedName>
    <definedName name="BEx1MSV791FSS4CZQKG04NHT3F79" localSheetId="3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1" hidden="1">#REF!</definedName>
    <definedName name="BEx1MTRKKVCHOZ0YGID6HZ49LJTO" localSheetId="3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1" hidden="1">#REF!</definedName>
    <definedName name="BEx1N3CUJ3UX61X38ZAJVPEN4KMC" localSheetId="3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1" hidden="1">#REF!</definedName>
    <definedName name="BEx1N5R5IJ3CG6CL344F5KWPINEO" localSheetId="3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1" hidden="1">#REF!</definedName>
    <definedName name="BEx1NFCFVPBS7XURQ8Y0BZEGPBVP" localSheetId="3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1" hidden="1">#REF!</definedName>
    <definedName name="BEx1NM34KQTO1LDNSAFD1L82UZFG" localSheetId="3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1" hidden="1">#REF!</definedName>
    <definedName name="BEx1NO6TXZVOGCUWCCRTXRXWW0XL" localSheetId="3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1" hidden="1">#REF!</definedName>
    <definedName name="BEx1NS8EU5P9FQV3S0WRTXI5L361" localSheetId="3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1" hidden="1">#REF!</definedName>
    <definedName name="BEx1NUBX5VUYZFKQH69FN6BTLWCR" localSheetId="3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1" hidden="1">#REF!</definedName>
    <definedName name="BEx1NZ4K1L8UON80Y2A4RASKWGNP" localSheetId="3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1" hidden="1">#REF!</definedName>
    <definedName name="BEx1O24FB2CPATAGE3T7L1NBQQO1" localSheetId="3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1" hidden="1">#REF!</definedName>
    <definedName name="BEx1OLAZ915OGYWP0QP1QQWDLCRX" localSheetId="3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1" hidden="1">#REF!</definedName>
    <definedName name="BEx1OO5ER042IS6IC4TLDI75JNVH" localSheetId="3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1" hidden="1">#REF!</definedName>
    <definedName name="BEx1OTE54CBSUT8FWKRALEDCUWN4" localSheetId="3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1" hidden="1">#REF!</definedName>
    <definedName name="BEx1OVSMPADTX95QUOX34KZQ8EDY" localSheetId="3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1" hidden="1">#REF!</definedName>
    <definedName name="BEx1OWJJ0DP4628GCVVRQ9X0DRHQ" localSheetId="3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1" hidden="1">#REF!</definedName>
    <definedName name="BEx1OX544IO9FQJI7YYQGZCEHB3O" localSheetId="3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1" hidden="1">#REF!</definedName>
    <definedName name="BEx1OY6SVEUT2EQ26P7EKEND342G" localSheetId="3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1" hidden="1">#REF!</definedName>
    <definedName name="BEx1OYN1LPIPI12O9G6F7QAOS9T4" localSheetId="3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1" hidden="1">#REF!</definedName>
    <definedName name="BEx1P1HHKJA799O3YZXQAX6KFH58" localSheetId="3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1" hidden="1">#REF!</definedName>
    <definedName name="BEx1P34W467WGPOXPK292QFJIPHJ" localSheetId="3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1" hidden="1">#REF!</definedName>
    <definedName name="BEx1P76FRYAB1BWA5RJS4KOB3G9I" localSheetId="3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1" hidden="1">#REF!</definedName>
    <definedName name="BEx1P7S1J4TKGVJ43C2Q2R3M9WRB" localSheetId="3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1" hidden="1">#REF!</definedName>
    <definedName name="BEx1P8OF6WY3IH8SO71KQOU83V3Y" localSheetId="3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1" hidden="1">#REF!</definedName>
    <definedName name="BEx1PA11BLPVZM8RC5BL46WX8YB5" localSheetId="3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1" hidden="1">#REF!</definedName>
    <definedName name="BEx1PAMMMZTO2BTR6YLZ9ASMPS4N" localSheetId="3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1" hidden="1">#REF!</definedName>
    <definedName name="BEx1PBZ4BEFIPGMQXT9T8S4PZ2IM" localSheetId="3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1" hidden="1">#REF!</definedName>
    <definedName name="BEx1PJMAAUI73DAR3XUON2UMXTBS" localSheetId="3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1" hidden="1">#REF!</definedName>
    <definedName name="BEx1PLF2CFSXBZPVI6CJ534EIJDN" localSheetId="3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1" hidden="1">#REF!</definedName>
    <definedName name="BEx1PMWZB2DO6EM9BKLUICZJ65HD" localSheetId="3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1" hidden="1">#REF!</definedName>
    <definedName name="BEx1PU3X6U0EVLY9569KVBPAH7XU" localSheetId="3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1" hidden="1">#REF!</definedName>
    <definedName name="BEx1Q9OV5AOW28OUGRFCD3ZFVWC3" localSheetId="3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1" hidden="1">#REF!</definedName>
    <definedName name="BEx1QA54J2A4I7IBQR19BTY28ZMR" localSheetId="3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1" hidden="1">#REF!</definedName>
    <definedName name="BEx1QD50TNYYZ6YO943BWHPB9UD9" localSheetId="3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1" hidden="1">#REF!</definedName>
    <definedName name="BEx1QMQAHG3KQUK59DVM68SWKZIZ" localSheetId="3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1" hidden="1">#REF!</definedName>
    <definedName name="BEx1R9YFKJCMSEST8OVCAO5E47FO" localSheetId="3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1" hidden="1">#REF!</definedName>
    <definedName name="BEx1RBGC06B3T52OIC0EQ1KGVP1I" localSheetId="3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1" hidden="1">#REF!</definedName>
    <definedName name="BEx1RRC7X4NI1CU4EO5XYE2GVARJ" localSheetId="3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1" hidden="1">#REF!</definedName>
    <definedName name="BEx1RZA1NCGT832L7EMR7GMF588W" localSheetId="3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1" hidden="1">#REF!</definedName>
    <definedName name="BEx1S0XGIPUSZQUCSGWSK10GKW7Y" localSheetId="3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1" hidden="1">#REF!</definedName>
    <definedName name="BEx1S5VFNKIXHTTCWSV60UC50EZ8" localSheetId="3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1" hidden="1">#REF!</definedName>
    <definedName name="BEx1SK3U02H0RGKEYXW7ZMCEOF3V" localSheetId="3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1" hidden="1">#REF!</definedName>
    <definedName name="BEx1SSNEZINBJT29QVS62VS1THT4" localSheetId="3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1" hidden="1">#REF!</definedName>
    <definedName name="BEx1SVNCHNANBJIDIQVB8AFK4HAN" localSheetId="3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1" hidden="1">#REF!</definedName>
    <definedName name="BEx1SY74DYVEPAQ9TGGGXKJA025O" localSheetId="3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1" hidden="1">#REF!</definedName>
    <definedName name="BEx1TJ0WLS9O7KNSGIPWTYHDYI1D" localSheetId="3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1" hidden="1">#REF!</definedName>
    <definedName name="BEx1TUPQAYGAI13ZC7FU1FJXFAPM" localSheetId="3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1" hidden="1">#REF!</definedName>
    <definedName name="BEx1TY0F9W7EOF31FZXITWEYBSRT" localSheetId="3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1" hidden="1">#REF!</definedName>
    <definedName name="BEx1U7WFO8OZKB1EBF4H386JW91L" localSheetId="3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1" hidden="1">#REF!</definedName>
    <definedName name="BEx1U87938YR9N6HYI24KVBKLOS3" localSheetId="3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1" hidden="1">#REF!</definedName>
    <definedName name="BEx1U9P6VQWSVRICLZR9DYRMN61U" localSheetId="3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1" hidden="1">#REF!</definedName>
    <definedName name="BEx1UESH4KDWHYESQU2IE55RS3LI" localSheetId="3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1" hidden="1">#REF!</definedName>
    <definedName name="BEx1UI8N9KTCPSOJ7RDW0T8UEBNP" localSheetId="3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1" hidden="1">#REF!</definedName>
    <definedName name="BEx1UML0HHJFHA5TBOYQ24I3RV1W" localSheetId="3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1" hidden="1">#REF!</definedName>
    <definedName name="BEx1UO8ENOJNYCNX5Z95TBIJ3MKP" localSheetId="3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1" hidden="1">#REF!</definedName>
    <definedName name="BEx1UUDIQPZ23XQ79GUL0RAWRSCK" localSheetId="3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1" hidden="1">#REF!</definedName>
    <definedName name="BEx1V67SEV778NVW68J8W5SND1J7" localSheetId="3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1" hidden="1">#REF!</definedName>
    <definedName name="BEx1VIY9SQLRESD11CC4PHYT0XSG" localSheetId="3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1" hidden="1">#REF!</definedName>
    <definedName name="BEx1W3170EJU6QEJR4F8E2ULUU2U" localSheetId="3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1" hidden="1">#REF!</definedName>
    <definedName name="BEx1WC67EH10SC38QWX3WEA5KH3A" localSheetId="3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1" hidden="1">#REF!</definedName>
    <definedName name="BEx1WDTMC6W73PJPTY0JYLKOA883" localSheetId="3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1" hidden="1">#REF!</definedName>
    <definedName name="BEx1WGYTKZZIPM1577W5FEYKFH3V" localSheetId="3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1" hidden="1">#REF!</definedName>
    <definedName name="BEx1WHPURIV3D3PTJJ359H1OP7ZV" localSheetId="3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1" hidden="1">#REF!</definedName>
    <definedName name="BEx1WLBBR45RLDQX9FCLJWUUQX5R" localSheetId="3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1" hidden="1">#REF!</definedName>
    <definedName name="BEx1WLWY2CR1WRD694JJSWSDFAIR" localSheetId="3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1" hidden="1">#REF!</definedName>
    <definedName name="BEx1WMD1LWPWRIK6GGAJRJAHJM8I" localSheetId="3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1" hidden="1">#REF!</definedName>
    <definedName name="BEx1WR0D41MR174LBF3P9E3K0J51" localSheetId="3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1" hidden="1">#REF!</definedName>
    <definedName name="BEx1WT3VU2F7OSUQZHBIV4KTTFJ4" localSheetId="3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1" hidden="1">#REF!</definedName>
    <definedName name="BEx1WUB1FAS5PHU33TJ60SUHR618" localSheetId="3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1" hidden="1">#REF!</definedName>
    <definedName name="BEx1WX04G0INSPPG9NTNR3DYR6PZ" localSheetId="3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1" hidden="1">#REF!</definedName>
    <definedName name="BEx1X3LHU9DPG01VWX2IF65TRATF" localSheetId="3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1" hidden="1">#REF!</definedName>
    <definedName name="BEx1XFL3ISYW3FU1DQ3US0DYA8NQ" localSheetId="3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1" hidden="1">#REF!</definedName>
    <definedName name="BEx1XK8AAMO0AH0Z1OUKW30CA7EQ" localSheetId="3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1" hidden="1">#REF!</definedName>
    <definedName name="BEx1XL4MZ7C80495GHQRWOBS16PQ" localSheetId="3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1" hidden="1">#REF!</definedName>
    <definedName name="BEx1Y2IGS2K95E1M51PEF9KJZ0KB" localSheetId="3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1" hidden="1">#REF!</definedName>
    <definedName name="BEx1Y3PKK83X2FN9SAALFHOWKMRQ" localSheetId="3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1" hidden="1">#REF!</definedName>
    <definedName name="BEx1YL3DJ7Y4AZ01ERCOGW0FJ26T" localSheetId="3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1" hidden="1">#REF!</definedName>
    <definedName name="BEx1Z2RYHSVD1H37817SN93VMURZ" localSheetId="3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1" hidden="1">#REF!</definedName>
    <definedName name="BEx3AMAKWI6458B67VKZO56MCNJW" localSheetId="3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1" hidden="1">#REF!</definedName>
    <definedName name="BEx3AOOVM42G82TNF53W0EKXLUSI" localSheetId="3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1" hidden="1">#REF!</definedName>
    <definedName name="BEx3AZH9W4SUFCAHNDOQ728R9V4L" localSheetId="3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1" hidden="1">#REF!</definedName>
    <definedName name="BEx3BNR9ES4KY7Q1DK83KC5NDGL8" localSheetId="3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1" hidden="1">#REF!</definedName>
    <definedName name="BEx3BQR5VZXNQ4H949ORM8ESU3B3" localSheetId="3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1" hidden="1">#REF!</definedName>
    <definedName name="BEx3BTLL3ASJN134DLEQTQM70VZM" localSheetId="3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1" hidden="1">#REF!</definedName>
    <definedName name="BEx3BW5CTV0DJU5AQS3ZQFK2VLF3" localSheetId="3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1" hidden="1">#REF!</definedName>
    <definedName name="BEx3BYP0FG369M7G3JEFLMMXAKTS" localSheetId="3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1" hidden="1">#REF!</definedName>
    <definedName name="BEx3C2QR0WUD19QSVO8EMIPNQJKH" localSheetId="3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1" hidden="1">#REF!</definedName>
    <definedName name="BEx3CKFCCPZZ6ROLAT5C1DZNIC1U" localSheetId="3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1" hidden="1">#REF!</definedName>
    <definedName name="BEx3CO0SVO4WLH0DO43DCHYDTH1P" localSheetId="3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1" hidden="1">#REF!</definedName>
    <definedName name="BEx3CPDAEBC12450MVHX6S78ILBS" localSheetId="3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1" hidden="1">#REF!</definedName>
    <definedName name="BEx3CQ9OQ7E1YH93NADGWWEH0HD5" localSheetId="3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1" hidden="1">#REF!</definedName>
    <definedName name="BEx3D9G6QTSPF9UYI4X0XY0VE896" localSheetId="3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1" hidden="1">#REF!</definedName>
    <definedName name="BEx3DCQU9PBRXIMLO62KS5RLH447" localSheetId="3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1" hidden="1">#REF!</definedName>
    <definedName name="BEx3DQ8EH7C7L4XQAOL3NRRVRRT3" localSheetId="3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1" hidden="1">#REF!</definedName>
    <definedName name="BEx3EF99FD6QNNCNOKDEE67JHTUJ" localSheetId="3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1" hidden="1">#REF!</definedName>
    <definedName name="BEx3EGLXG4AU8GXIFP26DZ61E6EP" localSheetId="3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1" hidden="1">#REF!</definedName>
    <definedName name="BEx3EHCSERZ2O2OAG8Y95UPG2IY9" localSheetId="3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1" hidden="1">#REF!</definedName>
    <definedName name="BEx3EJR3TCJDYS7ZXNDS5N9KTGIK" localSheetId="3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1" hidden="1">#REF!</definedName>
    <definedName name="BEx3ELJTTBS6P05CNISMGOJOA60V" localSheetId="3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1" hidden="1">#REF!</definedName>
    <definedName name="BEx3EQSLJBDDJRHNX19PBFCKNY2I" localSheetId="3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1" hidden="1">#REF!</definedName>
    <definedName name="BEx3EUUAX947Q5N6MY6W0KSNY78Y" localSheetId="3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1" hidden="1">#REF!</definedName>
    <definedName name="BEx3F3OJYKFH63TY4TBS69H5CI8M" localSheetId="3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1" hidden="1">#REF!</definedName>
    <definedName name="BEx3FHMD1P5XBCH23ZKIFO6ZTCNB" localSheetId="3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1" hidden="1">#REF!</definedName>
    <definedName name="BEx3FI2G3YYIACQHXNXEA15M8ZK5" localSheetId="3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1" hidden="1">#REF!</definedName>
    <definedName name="BEx3FJ9MHSLDK8W91GO85FX1GX57" localSheetId="3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1" hidden="1">#REF!</definedName>
    <definedName name="BEx3FR251HFU7A33PU01SJUENL2B" localSheetId="3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1" hidden="1">#REF!</definedName>
    <definedName name="BEx3FX7EJL47JSLSWP3EOC265WAE" localSheetId="3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1" hidden="1">#REF!</definedName>
    <definedName name="BEx3G201R8NLJ6FIHO2QS0SW9QVV" localSheetId="3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1" hidden="1">#REF!</definedName>
    <definedName name="BEx3G2LL2II66XY5YCDPG4JE13A3" localSheetId="3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1" hidden="1">#REF!</definedName>
    <definedName name="BEx3G2WA0DTYY9D8AGHHOBTPE2B2" localSheetId="3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1" hidden="1">#REF!</definedName>
    <definedName name="BEx3GCXR6IAS0B6WJ03GJVH7CO52" localSheetId="3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1" hidden="1">#REF!</definedName>
    <definedName name="BEx3GEVV18SEQDI1JGY7EN6D1GT1" localSheetId="3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1" hidden="1">#REF!</definedName>
    <definedName name="BEx3GKFH64MKQX61S7DYTZ15JCPY" localSheetId="3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1" hidden="1">#REF!</definedName>
    <definedName name="BEx3GMJ1Y6UU02DLRL0QXCEKDA6C" localSheetId="3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1" hidden="1">#REF!</definedName>
    <definedName name="BEx3GN4LY0135CBDIN1TU2UEODGF" localSheetId="3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1" hidden="1">#REF!</definedName>
    <definedName name="BEx3GPDH2AH4QKT4OOSN563XUHBD" localSheetId="3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1" hidden="1">#REF!</definedName>
    <definedName name="BEx3GRGZOH1A62SHC133FKNN9K23" localSheetId="3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1" hidden="1">#REF!</definedName>
    <definedName name="BEx3GS2LABKJSRV8GPZLJZVX7NMJ" localSheetId="3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1" hidden="1">#REF!</definedName>
    <definedName name="BEx3H05W7OEBR6W6YJKGD6W5M3I1" localSheetId="3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1" hidden="1">#REF!</definedName>
    <definedName name="BEx3H244GCME7ZDNAXG6ZSJ64ZRE" localSheetId="3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1" hidden="1">#REF!</definedName>
    <definedName name="BEx3H5UX2GZFZZT657YR76RHW5I6" localSheetId="3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1" hidden="1">#REF!</definedName>
    <definedName name="BEx3HACPKDZVUOS9WBDCCFJB46DK" localSheetId="3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1" hidden="1">#REF!</definedName>
    <definedName name="BEx3HMSEFOP6DBM4R97XA6B7NFG6" localSheetId="3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1" hidden="1">#REF!</definedName>
    <definedName name="BEx3HWJ5SQSD2CVCQNR183X44FR8" localSheetId="3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1" hidden="1">#REF!</definedName>
    <definedName name="BEx3I09YVXO0G4X7KGSA4WGORM35" localSheetId="3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1" hidden="1">#REF!</definedName>
    <definedName name="BEx3I3KN8WAL54AYYACGCUM43J9W" localSheetId="3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1" hidden="1">#REF!</definedName>
    <definedName name="BEx3ICF1GY8HQEBIU9S43PDJ90BX" localSheetId="3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1" hidden="1">#REF!</definedName>
    <definedName name="BEx3IYAH2DEBFWO8F94H4MXE3RLY" localSheetId="3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1" hidden="1">#REF!</definedName>
    <definedName name="BEx3IZSG3932LSWHR5YV78IVRPCK" localSheetId="3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1" hidden="1">#REF!</definedName>
    <definedName name="BEx3IZXXSYEW50379N2EAFWO8DZV" localSheetId="3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1" hidden="1">#REF!</definedName>
    <definedName name="BEx3J1VZVGTKT4ATPO9O5JCSFTTR" localSheetId="3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1" hidden="1">#REF!</definedName>
    <definedName name="BEx3JC2TY7JNAAC3L7QHVPQXLGQ8" localSheetId="3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1" hidden="1">#REF!</definedName>
    <definedName name="BEx3JMF5D7ODCJ7THAJTC1GFSG95" localSheetId="3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1" hidden="1">#REF!</definedName>
    <definedName name="BEx3JX23SYDIGOGM4Y0CQFBW8ZBV" localSheetId="3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1" hidden="1">#REF!</definedName>
    <definedName name="BEx3JXCXCVBZJGV5VEG9MJEI01AL" localSheetId="3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1" hidden="1">#REF!</definedName>
    <definedName name="BEx3JYK2N7X59TPJSKYZ77ENY8SS" localSheetId="3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1" hidden="1">#REF!</definedName>
    <definedName name="BEx3K13PSDK50JLCLD0GX8L4TWAH" localSheetId="3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1" hidden="1">#REF!</definedName>
    <definedName name="BEx3K4EII7GU1CG0BN7UL15M6J8Z" localSheetId="3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1" hidden="1">#REF!</definedName>
    <definedName name="BEx3K4ZXQUQ2KYZF74B84SO48XMW" localSheetId="3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1" hidden="1">#REF!</definedName>
    <definedName name="BEx3KEFXUCVNVPH7KSEGAZYX13B5" localSheetId="3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1" hidden="1">#REF!</definedName>
    <definedName name="BEx3KFXUAF6YXAA47B7Q6X9B3VGB" localSheetId="3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1" hidden="1">#REF!</definedName>
    <definedName name="BEx3KIXQYOGMPK4WJJAVBRX4NR28" localSheetId="3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1" hidden="1">#REF!</definedName>
    <definedName name="BEx3KJOMVOSFZVJUL3GKCNP6DQDS" localSheetId="3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1" hidden="1">#REF!</definedName>
    <definedName name="BEx3KP2VRBMORK0QEAZUYCXL3DHJ" localSheetId="3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1" hidden="1">#REF!</definedName>
    <definedName name="BEx3L4IN3LI4C26SITKTGAH27CDU" localSheetId="3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1" hidden="1">#REF!</definedName>
    <definedName name="BEx3L4YQ0J7ZU0M5QM6YIPCEYC9K" localSheetId="3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1" hidden="1">#REF!</definedName>
    <definedName name="BEx3L60DJOR7NQN42G7YSAODP1EX" localSheetId="3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1" hidden="1">#REF!</definedName>
    <definedName name="BEx3L7D0PI38HWZ7VADU16C9E33D" localSheetId="3" hidden="1">#REF!</definedName>
    <definedName name="BEx3L7D0PI38HWZ7VADU16C9E33D" localSheetId="8" hidden="1">#REF!</definedName>
    <definedName name="BEx3L7D0PI38HWZ7VADU16C9E33D" hidden="1">#REF!</definedName>
    <definedName name="BEx3LANPY1HT49TAH98H4B9RC1D4" localSheetId="1" hidden="1">#REF!</definedName>
    <definedName name="BEx3LANPY1HT49TAH98H4B9RC1D4" localSheetId="3" hidden="1">#REF!</definedName>
    <definedName name="BEx3LANPY1HT49TAH98H4B9RC1D4" localSheetId="8" hidden="1">#REF!</definedName>
    <definedName name="BEx3LANPY1HT49TAH98H4B9RC1D4" hidden="1">#REF!</definedName>
    <definedName name="BEx3LM1PR4Y7KINKMTMKR984GX8Q" localSheetId="1" hidden="1">#REF!</definedName>
    <definedName name="BEx3LM1PR4Y7KINKMTMKR984GX8Q" localSheetId="3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1" hidden="1">#REF!</definedName>
    <definedName name="BEx3LM1PWWC9WH0R5TX5K06V559U" localSheetId="3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1" hidden="1">#REF!</definedName>
    <definedName name="BEx3LPCEZ1C0XEKNCM3YT09JWCUO" localSheetId="3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1" hidden="1">#REF!</definedName>
    <definedName name="BEx3LSXW33WR1ECIMRYUPFBJXGGH" localSheetId="3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1" hidden="1">#REF!</definedName>
    <definedName name="BEx3M1MR1K1NQD03H74BFWOK4MWQ" localSheetId="3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1" hidden="1">#REF!</definedName>
    <definedName name="BEx3M4H77MYUKOOD31H9F80NMVK8" localSheetId="3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1" hidden="1">#REF!</definedName>
    <definedName name="BEx3M9VFX329PZWYC4DMZ6P3W9R2" localSheetId="3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1" hidden="1">#REF!</definedName>
    <definedName name="BEx3MCQ0VEBV0CZXDS505L38EQ8N" localSheetId="3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1" hidden="1">#REF!</definedName>
    <definedName name="BEx3MEYV5LQY0BAL7V3CFAFVOM3T" localSheetId="3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1" hidden="1">#REF!</definedName>
    <definedName name="BEx3MF9LX8G8DXGARRYNTDH542WG" localSheetId="3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1" hidden="1">#REF!</definedName>
    <definedName name="BEx3MREOFWJQEYMCMBL7ZE06NBN6" localSheetId="3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1" hidden="1">#REF!</definedName>
    <definedName name="BEx3MSGD8I6KBFD4XFWYGH3DKUK3" localSheetId="3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1" hidden="1">#REF!</definedName>
    <definedName name="BEx3NDQFYEWZAUGWFMGT2R7E7RBT" localSheetId="3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1" hidden="1">#REF!</definedName>
    <definedName name="BEx3NGQBX2HEDKOCDX0TX1TGBB3P" localSheetId="3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1" hidden="1">#REF!</definedName>
    <definedName name="BEx3NLIZ7PHF2XE59ECZ3MD04ZG1" localSheetId="3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1" hidden="1">#REF!</definedName>
    <definedName name="BEx3NMQ4BVC94728AUM7CCX7UHTU" localSheetId="3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1" hidden="1">#REF!</definedName>
    <definedName name="BEx3NR2I4OUFP3Z2QZEDU2PIFIDI" localSheetId="3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1" hidden="1">#REF!</definedName>
    <definedName name="BEx3O19B8FTTAPVT5DZXQGQXWFR8" localSheetId="3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3" hidden="1">[42]ZZCOOM_M03_Q004!#REF!</definedName>
    <definedName name="BEx3O85IKWARA6NCJOLRBRJFMEWW" localSheetId="8" hidden="1">[42]ZZCOOM_M03_Q004!#REF!</definedName>
    <definedName name="BEx3O85IKWARA6NCJOLRBRJFMEWW" hidden="1">[42]ZZCOOM_M03_Q004!#REF!</definedName>
    <definedName name="BEx3OJZSCGFRW7SVGBFI0X9DNVMM" localSheetId="1" hidden="1">#REF!</definedName>
    <definedName name="BEx3OJZSCGFRW7SVGBFI0X9DNVMM" localSheetId="3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1" hidden="1">#REF!</definedName>
    <definedName name="BEx3ORSBUXAF21MKEY90YJV9AY9A" localSheetId="3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1" hidden="1">#REF!</definedName>
    <definedName name="BEx3OUS0N576NJN078Y1BWUWQK6B" localSheetId="3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1" hidden="1">#REF!</definedName>
    <definedName name="BEx3OV8BH6PYNZT7C246LOAU9SVX" localSheetId="3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1" hidden="1">#REF!</definedName>
    <definedName name="BEx3OXRYJZUEY6E72UJU0PHLMYAR" localSheetId="3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1" hidden="1">#REF!</definedName>
    <definedName name="BEx3P3RP5PYI4BJVYGNU1V7KT5EH" localSheetId="3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1" hidden="1">#REF!</definedName>
    <definedName name="BEx3P59TTRSGQY888P5C1O7M2PQT" localSheetId="3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1" hidden="1">#REF!</definedName>
    <definedName name="BEx3PDNRRNKD5GOUBUQFXAHIXLD9" localSheetId="3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1" hidden="1">#REF!</definedName>
    <definedName name="BEx3PDT8GNPWLLN02IH1XPV90XYK" localSheetId="3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1" hidden="1">#REF!</definedName>
    <definedName name="BEx3PKEMDW8KZEP11IL927C5O7I2" localSheetId="3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1" hidden="1">#REF!</definedName>
    <definedName name="BEx3PKJZ1Z7L9S6KV8KXVS6B2FX4" localSheetId="3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1" hidden="1">#REF!</definedName>
    <definedName name="BEx3PMNG53Z5HY138H99QOMTX8W3" localSheetId="3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1" hidden="1">#REF!</definedName>
    <definedName name="BEx3PP1RRSFZ8UC0JC9R91W6LNKW" localSheetId="3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1" hidden="1">#REF!</definedName>
    <definedName name="BEx3PRQW017D7T1X732WDV7L1KP8" localSheetId="3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1" hidden="1">#REF!</definedName>
    <definedName name="BEx3PVXYZC8WB9ZJE7OCKUXZ46EA" localSheetId="3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1" hidden="1">#REF!</definedName>
    <definedName name="BEx3Q0VWPU5EQECK7MQ47TYJ3SWW" localSheetId="3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1" hidden="1">#REF!</definedName>
    <definedName name="BEx3Q7BZ9PUXK2RLIOFSIS9AHU1B" localSheetId="3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1" hidden="1">#REF!</definedName>
    <definedName name="BEx3Q8J42S9VU6EAN2Y28MR6DF88" localSheetId="3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1" hidden="1">#REF!</definedName>
    <definedName name="BEx3QCFD2TBUF95ZN83Q7JPV97FK" localSheetId="3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1" hidden="1">#REF!</definedName>
    <definedName name="BEx3QEDFOYFY5NBTININ5W4RLD4Q" localSheetId="3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1" hidden="1">#REF!</definedName>
    <definedName name="BEx3QIKJ3U962US1Q564NZDLU8LD" localSheetId="3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1" hidden="1">#REF!</definedName>
    <definedName name="BEx3QLF3RHHBNUFLUWEROBZDF1U4" localSheetId="3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1" hidden="1">#REF!</definedName>
    <definedName name="BEx3QR9D45DHW50VQ7Y3Q1AXPOB9" localSheetId="3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1" hidden="1">#REF!</definedName>
    <definedName name="BEx3QSWT2S5KWG6U2V9711IYDQBM" localSheetId="3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1" hidden="1">#REF!</definedName>
    <definedName name="BEx3QVGG7Q2X4HZHJAM35A8T3VR7" localSheetId="3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1" hidden="1">#REF!</definedName>
    <definedName name="BEx3R0JUB9YN8PHPPQTAMIT1IHWK" localSheetId="3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1" hidden="1">#REF!</definedName>
    <definedName name="BEx3R81NFRO7M81VHVKOBFT0QBIL" localSheetId="3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1" hidden="1">#REF!</definedName>
    <definedName name="BEx3RHC2ZD5UFS6QD4OPFCNNMWH1" localSheetId="3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1" hidden="1">#REF!</definedName>
    <definedName name="BEx3RQ10QIWBAPHALAA91BUUCM2X" localSheetId="3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1" hidden="1">#REF!</definedName>
    <definedName name="BEx3RV4E1WT43SZBUN09RTB8EK1O" localSheetId="3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1" hidden="1">#REF!</definedName>
    <definedName name="BEx3RXYU0QLFXSFTM5EB20GD03W5" localSheetId="3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1" hidden="1">#REF!</definedName>
    <definedName name="BEx3RYKLC3QQO3XTUN7BEW2AQL98" localSheetId="3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1" hidden="1">#REF!</definedName>
    <definedName name="BEx3S37QNFSKW3DGRH5YVVEZLJI7" localSheetId="3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1" hidden="1">#REF!</definedName>
    <definedName name="BEx3SICJ45BYT6FHBER86PJT25FC" localSheetId="3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1" hidden="1">#REF!</definedName>
    <definedName name="BEx3SMUCMJVGQ2H4EHQI5ZFHEF0P" localSheetId="3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1" hidden="1">#REF!</definedName>
    <definedName name="BEx3SN56F03CPDRDA7LZ763V0N4I" localSheetId="3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1" hidden="1">#REF!</definedName>
    <definedName name="BEx3SPE6N1ORXPRCDL3JPZD73Z9F" localSheetId="3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1" hidden="1">#REF!</definedName>
    <definedName name="BEx3T29ZTULQE0OMSMWUMZDU9ZZ0" localSheetId="3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1" hidden="1">#REF!</definedName>
    <definedName name="BEx3T6MJ1QDJ929WMUDVZ0O3UW0Y" localSheetId="3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1" hidden="1">#REF!</definedName>
    <definedName name="BEx3TD7WH1NN1OH0MRS4T8ENRU32" localSheetId="3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1" hidden="1">#REF!</definedName>
    <definedName name="BEx3TPCSI16OAB2L9M9IULQMQ9J9" localSheetId="3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1" hidden="1">#REF!</definedName>
    <definedName name="BEx3TQ3SFJB2WTCV0OXDE56FB46K" localSheetId="3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1" hidden="1">#REF!</definedName>
    <definedName name="BEx3TX59M3456DDBXWFJ8X2TU37A" localSheetId="3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1" hidden="1">#REF!</definedName>
    <definedName name="BEx3U2UBY80GPGSTYFGI6F8TPKCV" localSheetId="3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1" hidden="1">#REF!</definedName>
    <definedName name="BEx3U64YUOZ419BAJS2W78UMATAW" localSheetId="3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1" hidden="1">#REF!</definedName>
    <definedName name="BEx3U94WCEA5DKMWBEX1GU0LKYG2" localSheetId="3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1" hidden="1">#REF!</definedName>
    <definedName name="BEx3U9VZ8SQVYS6ZA038J7AP7ZGW" localSheetId="3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1" hidden="1">#REF!</definedName>
    <definedName name="BEx3UIQ5WRJBGNTFCCLOR4N7B1OQ" localSheetId="3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1" hidden="1">#REF!</definedName>
    <definedName name="BEx3UJMIX2NUSSWGMSI25A5DM4CH" localSheetId="3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1" hidden="1">#REF!</definedName>
    <definedName name="BEx3UKIX0UULWP3BZA8VT2SQ8WI7" localSheetId="3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1" hidden="1">#REF!</definedName>
    <definedName name="BEx3UKOCOQG7S1YQ436S997K1KWV" localSheetId="3" hidden="1">#REF!</definedName>
    <definedName name="BEx3UKOCOQG7S1YQ436S997K1KWV" localSheetId="8" hidden="1">#REF!</definedName>
    <definedName name="BEx3UKOCOQG7S1YQ436S997K1KWV" hidden="1">#REF!</definedName>
    <definedName name="BEx3UNISOEXF3OFHT2BUA6P9RBIJ" localSheetId="1" hidden="1">#REF!</definedName>
    <definedName name="BEx3UNISOEXF3OFHT2BUA6P9RBIJ" localSheetId="3" hidden="1">#REF!</definedName>
    <definedName name="BEx3UNISOEXF3OFHT2BUA6P9RBIJ" localSheetId="8" hidden="1">#REF!</definedName>
    <definedName name="BEx3UNISOEXF3OFHT2BUA6P9RBIJ" hidden="1">#REF!</definedName>
    <definedName name="BEx3UYM19VIXLA0EU7LB9NHA77PB" localSheetId="1" hidden="1">#REF!</definedName>
    <definedName name="BEx3UYM19VIXLA0EU7LB9NHA77PB" localSheetId="3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1" hidden="1">#REF!</definedName>
    <definedName name="BEx3VML7CG70HPISMVYIUEN3711Q" localSheetId="3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1" hidden="1">#REF!</definedName>
    <definedName name="BEx56ZID5H04P9AIYLP1OASFGV56" localSheetId="3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1" hidden="1">#REF!</definedName>
    <definedName name="BEx57ROM8UIFKV5C1BOZWSQQLESO" localSheetId="3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1" hidden="1">#REF!</definedName>
    <definedName name="BEx587EYSS57E3PI8DT973HLJM9E" localSheetId="3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1" hidden="1">#REF!</definedName>
    <definedName name="BEx587KFQ3VKCOCY1SA5F24PQGUI" localSheetId="3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1" hidden="1">#REF!</definedName>
    <definedName name="BEx58O780PQ05NF0Z1SKKRB3N099" localSheetId="3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1" hidden="1">#REF!</definedName>
    <definedName name="BEx58W57CTL8HFK3U7ZRFYZR6MXE" localSheetId="3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1" hidden="1">#REF!</definedName>
    <definedName name="BEx58XHO7ZULLF2EUD7YIS0MGQJ5" localSheetId="3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1" hidden="1">#REF!</definedName>
    <definedName name="BEx58ZAFNTMGBNDH52VUYXLRJO7P" localSheetId="3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1" hidden="1">#REF!</definedName>
    <definedName name="BEx58ZW0HAIGIPEX9CVA1PQQTR6X" localSheetId="3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1" hidden="1">#REF!</definedName>
    <definedName name="BEx593SAFVYKW7V61D9COEZJXDA7" localSheetId="3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1" hidden="1">#REF!</definedName>
    <definedName name="BEx59BA1KH3RG6K1LHL7YS2VB79N" localSheetId="3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1" hidden="1">#REF!</definedName>
    <definedName name="BEx59DDIU0AMFOY94NSP1ULST8JD" localSheetId="3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1" hidden="1">#REF!</definedName>
    <definedName name="BEx59E9WABJP2TN71QAIKK79HPK9" localSheetId="3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1" hidden="1">#REF!</definedName>
    <definedName name="BEx59F0T17A80RNLNSZNFX8NAO8Y" localSheetId="3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1" hidden="1">#REF!</definedName>
    <definedName name="BEx59P7MAPNU129ZTC5H3EH892G1" localSheetId="3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1" hidden="1">#REF!</definedName>
    <definedName name="BEx5A11WZRQSIE089QE119AOX9ZG" localSheetId="3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1" hidden="1">#REF!</definedName>
    <definedName name="BEx5A7CIGCOTHJKHGUBDZG91JGPZ" localSheetId="3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1" hidden="1">#REF!</definedName>
    <definedName name="BEx5A8UFLT2SWVSG5COFA9B8P376" localSheetId="3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1" hidden="1">#REF!</definedName>
    <definedName name="BEx5ABUBK8WJV1WILGYU9A7CO0KI" localSheetId="3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1" hidden="1">#REF!</definedName>
    <definedName name="BEx5AFFTN3IXIBHDKM0FYC4OFL1S" localSheetId="3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1" hidden="1">#REF!</definedName>
    <definedName name="BEx5AOFIO8KVRHIZ1RII337AA8ML" localSheetId="3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1" hidden="1">#REF!</definedName>
    <definedName name="BEx5APRZ66L5BWHFE8E4YYNEDTI4" localSheetId="3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1" hidden="1">#REF!</definedName>
    <definedName name="BEx5AQJ1Z64KY10P8ZF1JKJUFEGN" localSheetId="3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1" hidden="1">#REF!</definedName>
    <definedName name="BEx5AY62R0TL82VHXE37SCZCINQC" localSheetId="3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1" hidden="1">#REF!</definedName>
    <definedName name="BEx5B0PV1FCOUSHWQTY94AO0B8P0" localSheetId="3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1" hidden="1">#REF!</definedName>
    <definedName name="BEx5B4RHHX0J1BF2FZKEA0SPP29O" localSheetId="3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1" hidden="1">#REF!</definedName>
    <definedName name="BEx5B5YMSWP0OVI5CIQRP5V18D0C" localSheetId="3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1" hidden="1">#REF!</definedName>
    <definedName name="BEx5B825RW35M5H0UB2IZGGRS4ER" localSheetId="3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1" hidden="1">#REF!</definedName>
    <definedName name="BEx5BAWPMY0TL684WDXX6KKJLRCN" localSheetId="3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1" hidden="1">#REF!</definedName>
    <definedName name="BEx5BBCUOWR6J9MZS2ML5XB0X7MW" localSheetId="3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1" hidden="1">#REF!</definedName>
    <definedName name="BEx5BBI61U4Y65GD0ARMTALPP7SJ" localSheetId="3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1" hidden="1">#REF!</definedName>
    <definedName name="BEx5BDR56MEV4IHY6CIH2SVNG1UB" localSheetId="3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1" hidden="1">#REF!</definedName>
    <definedName name="BEx5BESZC5H329SKHGJOHZFILYJJ" localSheetId="3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1" hidden="1">#REF!</definedName>
    <definedName name="BEx5BHSQ42B50IU1TEQFUXFX9XQD" localSheetId="3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1" hidden="1">#REF!</definedName>
    <definedName name="BEx5BKSM4UN4C1DM3EYKM79MRC5K" localSheetId="3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1" hidden="1">#REF!</definedName>
    <definedName name="BEx5BNN8NPH9KVOBARB9CDD9WLB6" localSheetId="3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1" hidden="1">#REF!</definedName>
    <definedName name="BEx5BPLEZ8XY6S89R7AZQSKLT4HK" localSheetId="3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1" hidden="1">#REF!</definedName>
    <definedName name="BEx5BYFMZ80TDDN2EZO8CF39AIAC" localSheetId="3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1" hidden="1">#REF!</definedName>
    <definedName name="BEx5C2BWFW6SHZBFDEISKGXHZCQW" localSheetId="3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1" hidden="1">#REF!</definedName>
    <definedName name="BEx5C44NK782B81CBGQUDS6Z8MV9" localSheetId="3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1" hidden="1">#REF!</definedName>
    <definedName name="BEx5C49ZFH8TO9ZU55729C3F7XG7" localSheetId="3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1" hidden="1">#REF!</definedName>
    <definedName name="BEx5C8GZQK13G60ZM70P63I5OS0L" localSheetId="3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1" hidden="1">#REF!</definedName>
    <definedName name="BEx5CAPTVN2NBT3UOMA1UFAL1C2R" localSheetId="3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1" hidden="1">#REF!</definedName>
    <definedName name="BEx5CEM3SYF9XP0ZZVE0GEPCLV3F" localSheetId="3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1" hidden="1">#REF!</definedName>
    <definedName name="BEx5CFYQ0F1Z6P8SCVJ0I3UPVFE4" localSheetId="3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1" hidden="1">#REF!</definedName>
    <definedName name="BEx5CPEKNSJORIPFQC2E1LTRYY8L" localSheetId="3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1" hidden="1">#REF!</definedName>
    <definedName name="BEx5CSUOL05D8PAM2TRDA9VRJT1O" localSheetId="3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1" hidden="1">#REF!</definedName>
    <definedName name="BEx5CUNFOO4YDFJ22HCMI2QKIGKM" localSheetId="3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1" hidden="1">#REF!</definedName>
    <definedName name="BEx5D01O3G6BXWXT7MZEVS1F4TE9" localSheetId="3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1" hidden="1">#REF!</definedName>
    <definedName name="BEx5D3HO5XE85AN0NGALZ4K4GE8J" localSheetId="3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1" hidden="1">#REF!</definedName>
    <definedName name="BEx5D8L47OF0WHBPFWXGZINZWUBZ" localSheetId="3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1" hidden="1">#REF!</definedName>
    <definedName name="BEx5DAJAHQ2SKUPCKSCR3PYML67L" localSheetId="3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1" hidden="1">#REF!</definedName>
    <definedName name="BEx5DC18JM1KJCV44PF18E0LNRKA" localSheetId="3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1" hidden="1">#REF!</definedName>
    <definedName name="BEx5DFH8EU3RCPUOTFY8S9G8SBCG" localSheetId="3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1" hidden="1">#REF!</definedName>
    <definedName name="BEx5DJIZBTNS011R9IIG2OQ2L6ZX" localSheetId="3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1" hidden="1">#REF!</definedName>
    <definedName name="BEx5DS2EKWFPC2UWI1W1QESX9QP5" localSheetId="3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1" hidden="1">#REF!</definedName>
    <definedName name="BEx5E123OLO9WQUOIRIDJ967KAGK" localSheetId="3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1" hidden="1">#REF!</definedName>
    <definedName name="BEx5E2UU5NES6W779W2OZTZOB4O7" localSheetId="3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1" hidden="1">#REF!</definedName>
    <definedName name="BEx5ELFT92WAQN3NW8COIMQHUL91" localSheetId="3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1" hidden="1">#REF!</definedName>
    <definedName name="BEx5ELQL9B0VR6UT18KP11DHOTFX" localSheetId="3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1" hidden="1">#REF!</definedName>
    <definedName name="BEx5ER4TJTFPN7IB1MNEB1ZFR5M6" localSheetId="3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1" hidden="1">#REF!</definedName>
    <definedName name="BEx5EYXB2LDMI4FLC3QFAOXC0FZ3" localSheetId="3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1" hidden="1">#REF!</definedName>
    <definedName name="BEx5F6V72QTCK7O39Y59R0EVM6CW" localSheetId="3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1" hidden="1">#REF!</definedName>
    <definedName name="BEx5FGLQVACD5F5YZG4DGSCHCGO2" localSheetId="3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1" hidden="1">#REF!</definedName>
    <definedName name="BEx5FHCTE8VTJEF7IK189AVLNYSY" localSheetId="3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1" hidden="1">#REF!</definedName>
    <definedName name="BEx5FLJWHLW3BTZILDPN5NMA449V" localSheetId="3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1" hidden="1">#REF!</definedName>
    <definedName name="BEx5FNI2O10YN2SI1NO4X5GP3GTF" localSheetId="3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1" hidden="1">#REF!</definedName>
    <definedName name="BEx5FO8YRFSZCG3L608EHIHIHFY4" localSheetId="3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1" hidden="1">#REF!</definedName>
    <definedName name="BEx5FQNA6V4CNYSH013K45RI4BCV" localSheetId="3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1" hidden="1">#REF!</definedName>
    <definedName name="BEx5FVQPPEU32CPNV9RRQ9MNLLVE" localSheetId="3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1" hidden="1">#REF!</definedName>
    <definedName name="BEx5G08KGMG5X2AQKDGPFYG5GH94" localSheetId="3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1" hidden="1">#REF!</definedName>
    <definedName name="BEx5G1A8TFN4C4QII35U9DKYNIS8" localSheetId="3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1" hidden="1">#REF!</definedName>
    <definedName name="BEx5G1L0QO91KEPDMV1D8OT4BT73" localSheetId="3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1" hidden="1">#REF!</definedName>
    <definedName name="BEx5G1QHX69GFUYHUZA5X74MTDMR" localSheetId="3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1" hidden="1">#REF!</definedName>
    <definedName name="BEx5G5S2C9JRD28ZQMMQLCBHWOHB" localSheetId="3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1" hidden="1">#REF!</definedName>
    <definedName name="BEx5G7KU3EGZQSYN2YNML8EW8NDC" localSheetId="3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1" hidden="1">#REF!</definedName>
    <definedName name="BEx5G86DZL1VYUX6KWODAP3WFAWP" localSheetId="3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1" hidden="1">#REF!</definedName>
    <definedName name="BEx5G8BV2GIOCM3C7IUFK8L04A6M" localSheetId="3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1" hidden="1">#REF!</definedName>
    <definedName name="BEx5GID9MVBUPFFT9M8K8B5MO9NV" localSheetId="3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1" hidden="1">#REF!</definedName>
    <definedName name="BEx5GN0EWA9SCQDPQ7NTUQH82QVK" localSheetId="3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1" hidden="1">#REF!</definedName>
    <definedName name="BEx5GNBCU4WZ74I0UXFL9ZG2XSGJ" localSheetId="3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1" hidden="1">#REF!</definedName>
    <definedName name="BEx5GUCTYC7QCWGWU5BTO7Y7HDZX" localSheetId="3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1" hidden="1">#REF!</definedName>
    <definedName name="BEx5GYUPJULJQ624TEESYFG1NFOH" localSheetId="3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1" hidden="1">#REF!</definedName>
    <definedName name="BEx5H0NEE0AIN5E2UHJ9J9ISU9N1" localSheetId="3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1" hidden="1">#REF!</definedName>
    <definedName name="BEx5H1UJSEUQM2K8QHQXO5THVHSO" localSheetId="3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1" hidden="1">#REF!</definedName>
    <definedName name="BEx5HAOT9XWUF7XIFRZZS8B9F5TZ" localSheetId="3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1" hidden="1">#REF!</definedName>
    <definedName name="BEx5HB534CO7TBSALKMD27WHMAQJ" localSheetId="3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1" hidden="1">#REF!</definedName>
    <definedName name="BEx5HE4XRF9BUY04MENWY9CHHN5H" localSheetId="3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1" hidden="1">#REF!</definedName>
    <definedName name="BEx5HFHMABAT0H9KKS754X4T304E" localSheetId="3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1" hidden="1">#REF!</definedName>
    <definedName name="BEx5HGDZ7MX1S3KNXLRL9WU565V4" localSheetId="3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1" hidden="1">#REF!</definedName>
    <definedName name="BEx5HJZ9FAVNZSSBTAYRPZDYM9NU" localSheetId="3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1" hidden="1">#REF!</definedName>
    <definedName name="BEx5HZ9JMKHNLFWLVUB1WP5B39BL" localSheetId="3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1" hidden="1">#REF!</definedName>
    <definedName name="BEx5I17QJ0PQ1OG1IMH69HMQWNEA" localSheetId="3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1" hidden="1">#REF!</definedName>
    <definedName name="BEx5I244LQHZTF3XI66J8705R9XX" localSheetId="3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1" hidden="1">#REF!</definedName>
    <definedName name="BEx5I8PBP4LIXDGID5BP0THLO0AQ" localSheetId="3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1" hidden="1">#REF!</definedName>
    <definedName name="BEx5I8USVUB3JP4S9OXGMZVMOQXR" localSheetId="3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1" hidden="1">#REF!</definedName>
    <definedName name="BEx5I9GDQSYIAL65UQNDMNFQCS9Y" localSheetId="3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1" hidden="1">#REF!</definedName>
    <definedName name="BEx5IBUPG9AWNW5PK7JGRGEJ4OLM" localSheetId="3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1" hidden="1">#REF!</definedName>
    <definedName name="BEx5IC06RVN8BSAEPREVKHKLCJ2L" localSheetId="3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1" hidden="1">#REF!</definedName>
    <definedName name="BEx5IGY4M04BPXSQF2J4GQYXF85O" localSheetId="3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1" hidden="1">#REF!</definedName>
    <definedName name="BEx5IWTZDCLZ5CCDG108STY04SAJ" localSheetId="3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1" hidden="1">#REF!</definedName>
    <definedName name="BEx5J0FFP1KS4NGY20AEJI8VREEA" localSheetId="3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1" hidden="1">#REF!</definedName>
    <definedName name="BEx5J1XE5FVWL6IJV6CWKPN24UBK" localSheetId="3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1" hidden="1">#REF!</definedName>
    <definedName name="BEx5JF3ZXLDIS8VNKDCY7ZI7H1CI" localSheetId="3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1" hidden="1">#REF!</definedName>
    <definedName name="BEx5JHCZJ8G6OOOW6EF3GABXKH6F" localSheetId="3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1" hidden="1">#REF!</definedName>
    <definedName name="BEx5JJB6W446THXQCRUKD3I7RKLP" localSheetId="3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1" hidden="1">#REF!</definedName>
    <definedName name="BEx5JNCT8Z7XSSPD5EMNAJELCU2V" localSheetId="3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1" hidden="1">#REF!</definedName>
    <definedName name="BEx5JQCNT9Y4RM306CHC8IPY3HBZ" localSheetId="3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1" hidden="1">#REF!</definedName>
    <definedName name="BEx5K08PYKE6JOKBYIB006TX619P" localSheetId="3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1" hidden="1">#REF!</definedName>
    <definedName name="BEx5K4W2S2K7M9V2M304KW93LK8Q" localSheetId="3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1" hidden="1">#REF!</definedName>
    <definedName name="BEx5K51DSERT1TR7B4A29R41W4NX" localSheetId="3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1" hidden="1">#REF!</definedName>
    <definedName name="BEx5KBBZ8KCEQK36ARG4ERYOFD4G" localSheetId="3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1" hidden="1">#REF!</definedName>
    <definedName name="BEx5KCOET0DYMY4VILOLGVBX7E3C" localSheetId="3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1" hidden="1">#REF!</definedName>
    <definedName name="BEx5KYER580I4T7WTLMUN7NLNP5K" localSheetId="3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1" hidden="1">#REF!</definedName>
    <definedName name="BEx5LHLB3M6K4ZKY2F42QBZT30ZH" localSheetId="3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1" hidden="1">#REF!</definedName>
    <definedName name="BEx5LKQJG40DO2JR1ZF6KD3PON9K" localSheetId="3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1" hidden="1">#REF!</definedName>
    <definedName name="BEx5LQA84QRPGAR4FLC7MCT3H9EN" localSheetId="3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1" hidden="1">#REF!</definedName>
    <definedName name="BEx5LRMNU3HXIE1BUMDHRU31F7JJ" localSheetId="3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1" hidden="1">#REF!</definedName>
    <definedName name="BEx5LSJ1LPUAX3ENSPECWPG4J7D1" localSheetId="3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1" hidden="1">#REF!</definedName>
    <definedName name="BEx5LTKQ8RQWJE4BC88OP928893U" localSheetId="3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1" hidden="1">#REF!</definedName>
    <definedName name="BEx5M4D4KHXU4JXKDEHZZNRG7NRA" localSheetId="3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1" hidden="1">#REF!</definedName>
    <definedName name="BEx5MB9BR71LZDG7XXQ2EO58JC5F" localSheetId="3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1" hidden="1">#REF!</definedName>
    <definedName name="BEx5MHEF05EVRV5DPTG4KMPWZSUS" localSheetId="3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3" hidden="1">[42]ZZCOOM_M03_Q004!#REF!</definedName>
    <definedName name="BEx5MLQZM68YQSKARVWTTPINFQ2C" localSheetId="8" hidden="1">[42]ZZCOOM_M03_Q004!#REF!</definedName>
    <definedName name="BEx5MLQZM68YQSKARVWTTPINFQ2C" hidden="1">[42]ZZCOOM_M03_Q004!#REF!</definedName>
    <definedName name="BEx5MMCJMU7FOOWUCW9EA13B7V5F" localSheetId="1" hidden="1">#REF!</definedName>
    <definedName name="BEx5MMCJMU7FOOWUCW9EA13B7V5F" localSheetId="3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1" hidden="1">#REF!</definedName>
    <definedName name="BEx5MVXTKNBXHNWTL43C670E4KXC" localSheetId="3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1" hidden="1">#REF!</definedName>
    <definedName name="BEx5MWZGZ3VRB5418C2RNF9H17BQ" localSheetId="3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1" hidden="1">#REF!</definedName>
    <definedName name="BEx5MX4YD2QV39W04QH9C6AOA0FB" localSheetId="3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1" hidden="1">#REF!</definedName>
    <definedName name="BEx5N3A8LULD7YBJH5J83X27PZSW" localSheetId="3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1" hidden="1">#REF!</definedName>
    <definedName name="BEx5N4XI4PWB1W9PMZ4O5R0HWTYD" localSheetId="3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1" hidden="1">#REF!</definedName>
    <definedName name="BEx5N8DH1SY888WI2GZ2D6E9XCXB" localSheetId="3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1" hidden="1">#REF!</definedName>
    <definedName name="BEx5NA68N6FJFX9UJXK4M14U487F" localSheetId="3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1" hidden="1">#REF!</definedName>
    <definedName name="BEx5NIKBG2GDJOYGE3WCXKU7YY51" localSheetId="3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1" hidden="1">#REF!</definedName>
    <definedName name="BEx5NV06L5J5IMKGOMGKGJ4PBZCD" localSheetId="3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1" hidden="1">#REF!</definedName>
    <definedName name="BEx5NW1V6AB25NEEX9VPHRXWJDSS" localSheetId="3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1" hidden="1">#REF!</definedName>
    <definedName name="BEx5NWSXWACAUHWVZAI57DGZ8OCQ" localSheetId="3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1" hidden="1">#REF!</definedName>
    <definedName name="BEx5NZSSQ6PY99ZX2D7Q9IGOR34W" localSheetId="3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1" hidden="1">#REF!</definedName>
    <definedName name="BEx5O2N9HTGG4OJHR62PKFMNZTTW" localSheetId="3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1" hidden="1">#REF!</definedName>
    <definedName name="BEx5O3ZUQ2OARA1CDOZ3NC4UE5AA" localSheetId="3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1" hidden="1">#REF!</definedName>
    <definedName name="BEx5OAFS0NJ2CB86A02E1JYHMLQ1" localSheetId="3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1" hidden="1">#REF!</definedName>
    <definedName name="BEx5OG4RPU8W1ETWDWM234NYYYEN" localSheetId="3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1" hidden="1">#REF!</definedName>
    <definedName name="BEx5OP9Y43F99O2IT69MKCCXGL61" localSheetId="3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1" hidden="1">#REF!</definedName>
    <definedName name="BEx5P9Y9RDXNUAJ6CZ2LHMM8IM7T" localSheetId="3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1" hidden="1">#REF!</definedName>
    <definedName name="BEx5PHWB2C0D5QLP3BZIP3UO7DIZ" localSheetId="3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1" hidden="1">#REF!</definedName>
    <definedName name="BEx5PJP02W68K2E46L5C5YBSNU6T" localSheetId="3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1" hidden="1">#REF!</definedName>
    <definedName name="BEx5PLCA8DOMAU315YCS5275L2HS" localSheetId="3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1" hidden="1">#REF!</definedName>
    <definedName name="BEx5PRXMZ5M65Z732WNNGV564C2J" localSheetId="3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1" hidden="1">#REF!</definedName>
    <definedName name="BEx5Q29Y91E64DPE0YY53A6YHF3Y" localSheetId="3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1" hidden="1">#REF!</definedName>
    <definedName name="BEx5QPSW4IPLH50WSR87HRER05RF" localSheetId="3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1" hidden="1">#REF!</definedName>
    <definedName name="BEx73V0EP8EMNRC3EZJJKKVKWQVB" localSheetId="3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1" hidden="1">#REF!</definedName>
    <definedName name="BEx741WJHIJVXUX131SBXTVW8D71" localSheetId="3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1" hidden="1">#REF!</definedName>
    <definedName name="BEx74Q6H3O7133AWQXWC21MI2UFT" localSheetId="3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1" hidden="1">#REF!</definedName>
    <definedName name="BEx74R2VQ8BSMKPX25262AU3VZF7" localSheetId="3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1" hidden="1">#REF!</definedName>
    <definedName name="BEx74W6BJ8ENO3J25WNM5H5APKA3" localSheetId="3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1" hidden="1">#REF!</definedName>
    <definedName name="BEx74YKLW1FKLWC3DJ2ELZBZBY1M" localSheetId="3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1" hidden="1">#REF!</definedName>
    <definedName name="BEx755GRRD9BL27YHLH5QWIYLWB7" localSheetId="3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1" hidden="1">#REF!</definedName>
    <definedName name="BEx759D1D5SXS5ELLZVBI0SXYUNF" localSheetId="3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1" hidden="1">#REF!</definedName>
    <definedName name="BEx75DPEQTX055IZ2L8UVLJOT1DD" localSheetId="3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1" hidden="1">#REF!</definedName>
    <definedName name="BEx75GJZSZHUDN6OOAGQYFUDA2LP" localSheetId="3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1" hidden="1">#REF!</definedName>
    <definedName name="BEx75HGCCV5K4UCJWYV8EV9AG5YT" localSheetId="3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1" hidden="1">#REF!</definedName>
    <definedName name="BEx75PZT8TY5P13U978NVBUXKHT4" localSheetId="3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1" hidden="1">#REF!</definedName>
    <definedName name="BEx75T55F7GML8V1DMWL26WRT006" localSheetId="3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1" hidden="1">#REF!</definedName>
    <definedName name="BEx75VJGR07JY6UUWURQ4PJ29UKC" localSheetId="3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1" hidden="1">#REF!</definedName>
    <definedName name="BEx7696AZUPB1PK30JJQUWUELQPJ" localSheetId="3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1" hidden="1">#REF!</definedName>
    <definedName name="BEx76PNR8S4T4VUQS0KU58SEX0VN" localSheetId="3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1" hidden="1">#REF!</definedName>
    <definedName name="BEx76YY7ODSIKDD9VDF9TLTDM18I" localSheetId="3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1" hidden="1">#REF!</definedName>
    <definedName name="BEx7705E86I9B7DTKMMJMAFSYMUL" localSheetId="3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1" hidden="1">#REF!</definedName>
    <definedName name="BEx7741OUGLA0WJQLQRUJSL4DE00" localSheetId="3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1" hidden="1">#REF!</definedName>
    <definedName name="BEx774N83DXLJZ54Q42PWIJZ2DN1" localSheetId="3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1" hidden="1">#REF!</definedName>
    <definedName name="BEx779QNIY3061ZV9BR462WKEGRW" localSheetId="3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1" hidden="1">#REF!</definedName>
    <definedName name="BEx77G19QU9A95CNHE6QMVSQR2T3" localSheetId="3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1" hidden="1">#REF!</definedName>
    <definedName name="BEx77P0S3GVMS7BJUL9OWUGJ1B02" localSheetId="3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1" hidden="1">#REF!</definedName>
    <definedName name="BEx77QDESURI6WW5582YXSK3A972" localSheetId="3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1" hidden="1">#REF!</definedName>
    <definedName name="BEx77VBI9XOPFHKEWU5EHQ9J675Y" localSheetId="3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1" hidden="1">#REF!</definedName>
    <definedName name="BEx7809GQOCLHSNH95VOYIX7P1TV" localSheetId="3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1" hidden="1">#REF!</definedName>
    <definedName name="BEx780K8XAXUHGVZGZWQ74DK4CI3" localSheetId="3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1" hidden="1">#REF!</definedName>
    <definedName name="BEx78226TN58UE0CTY98YEDU0LSL" localSheetId="3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1" hidden="1">#REF!</definedName>
    <definedName name="BEx7881ZZBWHRAX6W2GY19J8MGEQ" localSheetId="3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1" hidden="1">#REF!</definedName>
    <definedName name="BEx78BSYINF85GYNSCIRD95PH86Q" localSheetId="3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1" hidden="1">#REF!</definedName>
    <definedName name="BEx78HHRIWDLHQX2LG0HWFRYEL1T" localSheetId="3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1" hidden="1">#REF!</definedName>
    <definedName name="BEx78QC4X2YVM9K6MQRB2WJG36N3" localSheetId="3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1" hidden="1">#REF!</definedName>
    <definedName name="BEx78QMXZ2P1ZB3HJ9O50DWHCMXR" localSheetId="3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1" hidden="1">#REF!</definedName>
    <definedName name="BEx78SFO5VR28677DWZEMDN7G86X" localSheetId="3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1" hidden="1">#REF!</definedName>
    <definedName name="BEx78SFOYH1Z0ZDTO47W2M60TW6K" localSheetId="3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1" hidden="1">#REF!</definedName>
    <definedName name="BEx7974EARYYX2ICWU0YC50VO5D8" localSheetId="3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1" hidden="1">#REF!</definedName>
    <definedName name="BEx79JK3E6JO8MX4O35A5G8NZCC8" localSheetId="3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1" hidden="1">#REF!</definedName>
    <definedName name="BEx79OCP4HQ6XP8EWNGEUDLOZBBS" localSheetId="3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1" hidden="1">#REF!</definedName>
    <definedName name="BEx79SEAYKUZB0H4LYBCD6WWJBG2" localSheetId="3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1" hidden="1">#REF!</definedName>
    <definedName name="BEx79SJRHTLS9PYM69O9BWW1FMJK" localSheetId="3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1" hidden="1">#REF!</definedName>
    <definedName name="BEx79YJJLBELICW9F9FRYSCQ101L" localSheetId="3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1" hidden="1">#REF!</definedName>
    <definedName name="BEx79YUC7B0V77FSBGIRCY1BR4VK" localSheetId="3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1" hidden="1">#REF!</definedName>
    <definedName name="BEx7A06T3RC2891FUX05G3QPRAUE" localSheetId="3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1" hidden="1">#REF!</definedName>
    <definedName name="BEx7A9S3JA1X7FH4CFSQLTZC4691" localSheetId="3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1" hidden="1">#REF!</definedName>
    <definedName name="BEx7ABA2C9IWH5VSLVLLLCY62161" localSheetId="3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1" hidden="1">#REF!</definedName>
    <definedName name="BEx7AE4LPLX8N85BYB0WCO5S7ZPV" localSheetId="3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1" hidden="1">#REF!</definedName>
    <definedName name="BEx7AR0EEP9O5JPPEKQWG1TC860T" localSheetId="3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1" hidden="1">#REF!</definedName>
    <definedName name="BEx7ASD1I654MEDCO6GGWA95PXSC" localSheetId="3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1" hidden="1">#REF!</definedName>
    <definedName name="BEx7AURD3S7JGN4D3YK1QAG6TAFA" localSheetId="3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1" hidden="1">#REF!</definedName>
    <definedName name="BEx7AVCX9S5RJP3NSZ4QM4E6ERDT" localSheetId="3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1" hidden="1">#REF!</definedName>
    <definedName name="BEx7AVYIGP0930MV5JEBWRYCJN68" localSheetId="3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1" hidden="1">#REF!</definedName>
    <definedName name="BEx7B6LH6917TXOSAAQ6U7HVF018" localSheetId="3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1" hidden="1">#REF!</definedName>
    <definedName name="BEx7BN8E88JR3K1BSLAZRPSFPQ9L" localSheetId="3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1" hidden="1">#REF!</definedName>
    <definedName name="BEx7BP14RMS3638K85OM4NCYLRHG" localSheetId="3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1" hidden="1">#REF!</definedName>
    <definedName name="BEx7BPXFZXJ79FQ0E8AQE21PGVHA" localSheetId="3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1" hidden="1">#REF!</definedName>
    <definedName name="BEx7C04AM39DQMC1TIX7CFZ2ADHX" localSheetId="3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1" hidden="1">#REF!</definedName>
    <definedName name="BEx7C346X4AX2J1QPM4NBC7JL5W9" localSheetId="3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1" hidden="1">#REF!</definedName>
    <definedName name="BEx7C40F0PQURHPI6YQ39NFIR86Z" localSheetId="3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1" hidden="1">#REF!</definedName>
    <definedName name="BEx7C7B9VCY7N0H7N1NH6HNNH724" localSheetId="3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1" hidden="1">#REF!</definedName>
    <definedName name="BEx7C93VR7SYRIJS1JO8YZKSFAW9" localSheetId="3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1" hidden="1">#REF!</definedName>
    <definedName name="BEx7CCPC6R1KQQZ2JQU6EFI1G0RM" localSheetId="3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1" hidden="1">#REF!</definedName>
    <definedName name="BEx7CIJST9GLS2QD383UK7VUDTGL" localSheetId="3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1" hidden="1">#REF!</definedName>
    <definedName name="BEx7CO8T2XKC7GHDSYNAWTZ9L7YR" localSheetId="3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1" hidden="1">#REF!</definedName>
    <definedName name="BEx7CW1CF00DO8A36UNC2X7K65C2" localSheetId="3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1" hidden="1">#REF!</definedName>
    <definedName name="BEx7CW6NFRL2P4XWP0MWHIYA97KF" localSheetId="3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1" hidden="1">#REF!</definedName>
    <definedName name="BEx7CZXN83U7XFVGG1P1N6ZCQK7U" localSheetId="3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1" hidden="1">#REF!</definedName>
    <definedName name="BEx7D14R4J25CLH301NHMGU8FSWM" localSheetId="3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1" hidden="1">#REF!</definedName>
    <definedName name="BEx7D38BE0Z9QLQBDMGARM9USFPM" localSheetId="3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1" hidden="1">#REF!</definedName>
    <definedName name="BEx7D5RWKRS4W71J4NZ6ZSFHPKFT" localSheetId="3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1" hidden="1">#REF!</definedName>
    <definedName name="BEx7D8H1TPOX1UN17QZYEV7Q58GA" localSheetId="3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1" hidden="1">#REF!</definedName>
    <definedName name="BEx7DGF13H2074LRWFZQ45PZ6JPX" localSheetId="3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1" hidden="1">#REF!</definedName>
    <definedName name="BEx7DHBE0SOC5KXWWQ73WUDBRX8J" localSheetId="3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1" hidden="1">#REF!</definedName>
    <definedName name="BEx7DKWUXEDIISSX4GDD4YYT887F" localSheetId="3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1" hidden="1">#REF!</definedName>
    <definedName name="BEx7DMUYR2HC26WW7AOB1TULERMB" localSheetId="3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1" hidden="1">#REF!</definedName>
    <definedName name="BEx7DVJTRV44IMJIBFXELE67SZ7S" localSheetId="3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1" hidden="1">#REF!</definedName>
    <definedName name="BEx7DVUMFCI5INHMVFIJ44RTTSTT" localSheetId="3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1" hidden="1">#REF!</definedName>
    <definedName name="BEx7E2QT2U8THYOKBPXONB1B47WH" localSheetId="3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1" hidden="1">#REF!</definedName>
    <definedName name="BEx7E5QP7W6UKO74F5Y0VJ741HS5" localSheetId="3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1" hidden="1">#REF!</definedName>
    <definedName name="BEx7E6N29HGH3I47AFB2DCS6MVS6" localSheetId="3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1" hidden="1">#REF!</definedName>
    <definedName name="BEx7EBA8IYHQKT7IQAOAML660SYA" localSheetId="3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1" hidden="1">#REF!</definedName>
    <definedName name="BEx7EI6C8MCRZFEQYUBE5FSUTIHK" localSheetId="3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1" hidden="1">#REF!</definedName>
    <definedName name="BEx7EI6DL1Z6UWLFBXAKVGZTKHWJ" localSheetId="3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1" hidden="1">#REF!</definedName>
    <definedName name="BEx7EQKHX7GZYOLXRDU534TT4H64" localSheetId="3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1" hidden="1">#REF!</definedName>
    <definedName name="BEx7ETV6L1TM7JSXJIGK3FC6RVZW" localSheetId="3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1" hidden="1">#REF!</definedName>
    <definedName name="BEx7EYYLHMBYQTH6I377FCQS7CSX" localSheetId="3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1" hidden="1">#REF!</definedName>
    <definedName name="BEx7FCLG1RYI2SNOU1Y2GQZNZSWA" localSheetId="3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1" hidden="1">#REF!</definedName>
    <definedName name="BEx7FN32ZGWOAA4TTH79KINTDWR9" localSheetId="3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1" hidden="1">#REF!</definedName>
    <definedName name="BEx7FV0WJHXL6X5JNQ2ZX45PX49P" localSheetId="3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1" hidden="1">#REF!</definedName>
    <definedName name="BEx7G82CKM3NIY1PHNFK28M09PCH" localSheetId="3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1" hidden="1">#REF!</definedName>
    <definedName name="BEx7GR3ENYWRXXS5IT0UMEGOLGUH" localSheetId="3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1" hidden="1">#REF!</definedName>
    <definedName name="BEx7GSAL6P7TASL8MB63RFST1LJL" localSheetId="3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1" hidden="1">#REF!</definedName>
    <definedName name="BEx7H0JD6I5I8WQLLWOYWY5YWPQE" localSheetId="3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1" hidden="1">#REF!</definedName>
    <definedName name="BEx7H14XCXH7WEXEY1HVO53A6AGH" localSheetId="3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1" hidden="1">#REF!</definedName>
    <definedName name="BEx7HGVBEF4LEIF6RC14N3PSU461" localSheetId="3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1" hidden="1">#REF!</definedName>
    <definedName name="BEx7HQ5T9FZ42QWS09UO4DT42Y0R" localSheetId="3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1" hidden="1">#REF!</definedName>
    <definedName name="BEx7HRCZE3CVGON1HV07MT5MNDZ3" localSheetId="3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1" hidden="1">#REF!</definedName>
    <definedName name="BEx7HWGE2CANG5M17X4C8YNC3N8F" localSheetId="3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1" hidden="1">#REF!</definedName>
    <definedName name="BEx7IB54GU5UCTJS549UBDW43EJL" localSheetId="3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1" hidden="1">#REF!</definedName>
    <definedName name="BEx7IBVYN47SFZIA0K4MDKQZNN9V" localSheetId="3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1" hidden="1">#REF!</definedName>
    <definedName name="BEx7IGOMJB39HUONENRXTK1MFHGE" localSheetId="3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1" hidden="1">#REF!</definedName>
    <definedName name="BEx7ISO6LTCYYDK0J6IN4PG2P6SW" localSheetId="3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1" hidden="1">#REF!</definedName>
    <definedName name="BEx7IV2IJ5WT7UC0UG7WP0WF2JZI" localSheetId="3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1" hidden="1">#REF!</definedName>
    <definedName name="BEx7IXGU74GE5E4S6W4Z13AR092Y" localSheetId="3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1" hidden="1">#REF!</definedName>
    <definedName name="BEx7J4YL8Q3BI1MLH16YYQ18IJRD" localSheetId="3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1" hidden="1">#REF!</definedName>
    <definedName name="BEx7J5K5QVUOXI6A663KUWL6PO3O" localSheetId="3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1" hidden="1">#REF!</definedName>
    <definedName name="BEx7JH3HGBPI07OHZ5LFYK0UFZQR" localSheetId="3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1" hidden="1">#REF!</definedName>
    <definedName name="BEx7JRL3MHRMVLQF3EN15MXRPN68" localSheetId="3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1" hidden="1">#REF!</definedName>
    <definedName name="BEx7JV194190CNM6WWGQ3UBJ3CHH" localSheetId="3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1" hidden="1">#REF!</definedName>
    <definedName name="BEx7JZJ4AE8AGMWPK3XPBTBUBZ48" localSheetId="3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1" hidden="1">#REF!</definedName>
    <definedName name="BEx7K7GZ607XQOGB81A1HINBTGOZ" localSheetId="3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1" hidden="1">#REF!</definedName>
    <definedName name="BEx7KEYPBDXSNROH8M6CDCBN6B50" localSheetId="3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1" hidden="1">#REF!</definedName>
    <definedName name="BEx7KH7PZ0A6FSWA4LAN2CMZ0WSF" localSheetId="3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1" hidden="1">#REF!</definedName>
    <definedName name="BEx7KNCTL6VMNQP4MFMHOMV1WI1Y" localSheetId="3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1" hidden="1">#REF!</definedName>
    <definedName name="BEx7KSAS8BZT6H8OQCZ5DNSTMO07" localSheetId="3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1" hidden="1">#REF!</definedName>
    <definedName name="BEx7KWHTBD21COXVI4HNEQH0Z3L8" localSheetId="3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1" hidden="1">#REF!</definedName>
    <definedName name="BEx7KXUGRMRSUXCM97Z7VRZQ9JH2" localSheetId="3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1" hidden="1">#REF!</definedName>
    <definedName name="BEx7L5C6U8MP6IZ67BD649WQYJEK" localSheetId="3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1" hidden="1">#REF!</definedName>
    <definedName name="BEx7L8HEYEVTATR0OG5JJO647KNI" localSheetId="3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1" hidden="1">#REF!</definedName>
    <definedName name="BEx7L8XOV64OMS15ZFURFEUXLMWF" localSheetId="3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1" hidden="1">#REF!</definedName>
    <definedName name="BEx7LPF478MRAYB9TQ6LDML6O3BY" localSheetId="3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1" hidden="1">#REF!</definedName>
    <definedName name="BEx7LPV780NFCG1VX4EKJ29YXOLZ" localSheetId="3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1" hidden="1">#REF!</definedName>
    <definedName name="BEx7LQ0PD30NJWOAYKPEYHM9J83B" localSheetId="3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1" hidden="1">#REF!</definedName>
    <definedName name="BEx7M4EKEDHZ1ZZ91NDLSUNPUFPZ" localSheetId="3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1" hidden="1">#REF!</definedName>
    <definedName name="BEx7MAUI1JJFDIJGDW4RWY5384LY" localSheetId="3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1" hidden="1">#REF!</definedName>
    <definedName name="BEx7MI1EW6N7FOBHWJLYC02TZSKR" localSheetId="3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1" hidden="1">#REF!</definedName>
    <definedName name="BEx7MJZO3UKAMJ53UWOJ5ZD4GGMQ" localSheetId="3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1" hidden="1">#REF!</definedName>
    <definedName name="BEx7MO17TZ6L4457Q12FYYLUUZAZ" localSheetId="3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1" hidden="1">#REF!</definedName>
    <definedName name="BEx7MT4MFNXIVQGAT6D971GZW7CA" localSheetId="3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1" hidden="1">#REF!</definedName>
    <definedName name="BEx7MUMLPPX92MX7SA8S1PLONDL8" localSheetId="3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1" hidden="1">#REF!</definedName>
    <definedName name="BEx7MX0W532Q7CB4V6KFVC9WAOUI" localSheetId="3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1" hidden="1">#REF!</definedName>
    <definedName name="BEx7NB403NE748IF75RXMWOFQ986" localSheetId="3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1" hidden="1">#REF!</definedName>
    <definedName name="BEx7NI062THZAM6I8AJWTFJL91CS" localSheetId="3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1" hidden="1">#REF!</definedName>
    <definedName name="BEx904S75BPRYMHF0083JF7ES4NG" localSheetId="3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1" hidden="1">#REF!</definedName>
    <definedName name="BEx90HDD4RWF7JZGA8GCGG7D63MG" localSheetId="3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1" hidden="1">#REF!</definedName>
    <definedName name="BEx90HO6UVMFVSV8U0YBZFHNCL38" localSheetId="3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1" hidden="1">#REF!</definedName>
    <definedName name="BEx90VGH5H09ON2QXYC9WIIEU98T" localSheetId="3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1" hidden="1">#REF!</definedName>
    <definedName name="BEx9157279000SVN5XNWQ99JY0WU" localSheetId="3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1" hidden="1">#REF!</definedName>
    <definedName name="BEx9175B70QXYAU5A8DJPGZQ46L9" localSheetId="3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1" hidden="1">#REF!</definedName>
    <definedName name="BEx91AQQRTV87AO27VWHSFZAD4ZR" localSheetId="3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1" hidden="1">#REF!</definedName>
    <definedName name="BEx91L8FLL5CWLA2CDHKCOMGVDZN" localSheetId="3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1" hidden="1">#REF!</definedName>
    <definedName name="BEx91OTVH9ZDBC3QTORU8RZX4EOC" localSheetId="3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1" hidden="1">#REF!</definedName>
    <definedName name="BEx91QH5JRZKQP1GPN2SQMR3CKAG" localSheetId="3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1" hidden="1">#REF!</definedName>
    <definedName name="BEx91ROALDNHO7FI4X8L61RH4UJE" localSheetId="3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1" hidden="1">#REF!</definedName>
    <definedName name="BEx91TMID71GVYH0U16QM1RV3PX0" localSheetId="3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1" hidden="1">#REF!</definedName>
    <definedName name="BEx91VF2D78PAF337E3L2L81K9W2" localSheetId="3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1" hidden="1">#REF!</definedName>
    <definedName name="BEx921PNZ46VORG2VRMWREWIC0SE" localSheetId="3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1" hidden="1">#REF!</definedName>
    <definedName name="BEx929CVDCG5CFUQWNDLOSNRQ1FN" localSheetId="3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1" hidden="1">#REF!</definedName>
    <definedName name="BEx92DPEKL5WM5A3CN8674JI0PR3" localSheetId="3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1" hidden="1">#REF!</definedName>
    <definedName name="BEx92ER2RMY93TZK0D9L9T3H0GI5" localSheetId="3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1" hidden="1">#REF!</definedName>
    <definedName name="BEx92FI04PJT4LI23KKIHRXWJDTT" localSheetId="3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1" hidden="1">#REF!</definedName>
    <definedName name="BEx92HR14HQ9D5JXCSPA4SS4RT62" localSheetId="3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1" hidden="1">#REF!</definedName>
    <definedName name="BEx92HWA2D6A5EX9MFG68G0NOMSN" localSheetId="3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1" hidden="1">#REF!</definedName>
    <definedName name="BEx92I1SQUKW2W7S22E82HLJXRGK" localSheetId="3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1" hidden="1">#REF!</definedName>
    <definedName name="BEx92PUBDIXAU1FW5ZAXECMAU0LN" localSheetId="3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1" hidden="1">#REF!</definedName>
    <definedName name="BEx92S8MHFFIVRQ2YSHZNQGOFUHD" localSheetId="3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1" hidden="1">#REF!</definedName>
    <definedName name="BEx92VJ5FJGXISSSMOUAESCSIWFV" localSheetId="3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1" hidden="1">#REF!</definedName>
    <definedName name="BEx93B9OULL2YGC896XXYAAJSTRK" localSheetId="3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1" hidden="1">#REF!</definedName>
    <definedName name="BEx93FRKF99NRT3LH99UTIH7AAYF" localSheetId="3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1" hidden="1">#REF!</definedName>
    <definedName name="BEx93M7FSHP50OG34A4W8W8DF12U" localSheetId="3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1" hidden="1">#REF!</definedName>
    <definedName name="BEx93OLWY2O3PRA74U41VG5RXT4Q" localSheetId="3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1" hidden="1">#REF!</definedName>
    <definedName name="BEx93RWFAF6YJGYUTITVM445C02U" localSheetId="3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1" hidden="1">#REF!</definedName>
    <definedName name="BEx93SY9RWG3HUV4YXQKXJH9FH14" localSheetId="3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1" hidden="1">#REF!</definedName>
    <definedName name="BEx93TJUX3U0FJDBG6DDSNQ91R5J" localSheetId="3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1" hidden="1">#REF!</definedName>
    <definedName name="BEx942UCRHMI4B0US31HO95GSC2X" localSheetId="3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1" hidden="1">#REF!</definedName>
    <definedName name="BEx942ZND3V7XSHKTD0UH9X85N5E" localSheetId="3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1" hidden="1">#REF!</definedName>
    <definedName name="BEx947HHLR6UU6NYPNDZRF79V52K" localSheetId="3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1" hidden="1">#REF!</definedName>
    <definedName name="BEx948ZFFQWVIDNG4AZAUGGGEB5U" localSheetId="3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1" hidden="1">#REF!</definedName>
    <definedName name="BEx94CKXG92OMURH41SNU6IOHK4J" localSheetId="3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1" hidden="1">#REF!</definedName>
    <definedName name="BEx94GXG30CIVB6ZQN3X3IK6BZXQ" localSheetId="3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1" hidden="1">#REF!</definedName>
    <definedName name="BEx94HJ0DWZHE39X4BLCQCJ3M1MC" localSheetId="3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1" hidden="1">#REF!</definedName>
    <definedName name="BEx94HZ5LURYM9ST744ALV6ZCKYP" localSheetId="3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1" hidden="1">#REF!</definedName>
    <definedName name="BEx94IQ75E90YUMWJ9N591LR7DQQ" localSheetId="3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1" hidden="1">#REF!</definedName>
    <definedName name="BEx94N7W5T3U7UOE97D6OVIBUCXS" localSheetId="3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1" hidden="1">#REF!</definedName>
    <definedName name="BEx955NIAWX5OLAHMTV6QFUZPR30" localSheetId="3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1" hidden="1">#REF!</definedName>
    <definedName name="BEx9581TYVI2M5TT4ISDAJV4W7Z6" localSheetId="3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1" hidden="1">#REF!</definedName>
    <definedName name="BEx95G55NR99FDSE95CXDI4DKWSV" localSheetId="3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1" hidden="1">#REF!</definedName>
    <definedName name="BEx95NHF4RVUE0YDOAFZEIVBYJXD" localSheetId="3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1" hidden="1">#REF!</definedName>
    <definedName name="BEx95QBZMG0E2KQ9BERJ861QLYN3" localSheetId="3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1" hidden="1">#REF!</definedName>
    <definedName name="BEx95QHBVDN795UNQJLRXG3RDU49" localSheetId="3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1" hidden="1">#REF!</definedName>
    <definedName name="BEx95TBVUWV7L7OMFMZDQEXGVHU6" localSheetId="3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1" hidden="1">#REF!</definedName>
    <definedName name="BEx95U89DZZSVO39TGS62CX8G9N4" localSheetId="3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1" hidden="1">#REF!</definedName>
    <definedName name="BEx95XTPKKKJG67C45LRX0T25I06" localSheetId="3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1" hidden="1">#REF!</definedName>
    <definedName name="BEx9602K2GHNBUEUVT9ONRQU1GMD" localSheetId="3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1" hidden="1">#REF!</definedName>
    <definedName name="BEx9602LTEI8BPC79BGMRK6S0RP8" localSheetId="3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1" hidden="1">#REF!</definedName>
    <definedName name="BEx962BL3Y4LA53EBYI64ZYMZE8U" localSheetId="3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1" hidden="1">#REF!</definedName>
    <definedName name="BEx96HAWZ2EMMI7VJ5NQXGK044OO" localSheetId="3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1" hidden="1">#REF!</definedName>
    <definedName name="BEx96KR21O7H9R29TN0S45Y3QPUK" localSheetId="3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1" hidden="1">#REF!</definedName>
    <definedName name="BEx96SUFKHHFE8XQ6UUO6ILDOXHO" localSheetId="3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1" hidden="1">#REF!</definedName>
    <definedName name="BEx96UN4YWXBDEZ1U1ZUIPP41Z7I" localSheetId="3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1" hidden="1">#REF!</definedName>
    <definedName name="BEx978KSD61YJH3S9DGO050R2EHA" localSheetId="3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1" hidden="1">#REF!</definedName>
    <definedName name="BEx97H9O1NAKAPK4MX4PKO34ICL5" localSheetId="3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1" hidden="1">#REF!</definedName>
    <definedName name="BEx97MNUZQ1Z0AO2FL7XQYVNCPR7" localSheetId="3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1" hidden="1">#REF!</definedName>
    <definedName name="BEx97NPQBACJVD9K1YXI08RTW9E2" localSheetId="3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1" hidden="1">#REF!</definedName>
    <definedName name="BEx97RWQLXS0OORDCN69IGA58CWU" localSheetId="3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1" hidden="1">#REF!</definedName>
    <definedName name="BEx97YNGGDFIXHTMGFL2IHAQX9MI" localSheetId="3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1" hidden="1">#REF!</definedName>
    <definedName name="BEx9805E16VCDEWPM3404WTQS6ZK" localSheetId="3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1" hidden="1">#REF!</definedName>
    <definedName name="BEx981HW73BUZWT14TBTZHC0ZTJ4" localSheetId="3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1" hidden="1">#REF!</definedName>
    <definedName name="BEx9871KU0N99P0900EAK69VFYT2" localSheetId="3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1" hidden="1">#REF!</definedName>
    <definedName name="BEx98IFKNJFGZFLID1YTRFEG1SXY" localSheetId="3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1" hidden="1">#REF!</definedName>
    <definedName name="BEx98T7ZEF0HKRFLBVK3BNKCG3CJ" localSheetId="3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1" hidden="1">#REF!</definedName>
    <definedName name="BEx98WYSAS39FWGYTMQ8QGIT81TF" localSheetId="3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1" hidden="1">#REF!</definedName>
    <definedName name="BEx990461P2YAJ7BRK25INFYZ7RQ" localSheetId="3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1" hidden="1">#REF!</definedName>
    <definedName name="BEx9915UVD4G7RA3IMLFZ0LG3UA2" localSheetId="3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1" hidden="1">#REF!</definedName>
    <definedName name="BEx991M410V3S2PKCJGQ30O6JT6H" localSheetId="3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1" hidden="1">#REF!</definedName>
    <definedName name="BEx992CZON8AO7U7V88VN1JBO0MG" localSheetId="3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1" hidden="1">#REF!</definedName>
    <definedName name="BEx9952469XMFGSPXL7CMXHPJF90" localSheetId="3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1" hidden="1">#REF!</definedName>
    <definedName name="BEx99B77I7TUSHRR4HIZ9FU2EIUT" localSheetId="3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1" hidden="1">#REF!</definedName>
    <definedName name="BEx99EHWKKHZB66Q30C7QIXU3BVM" localSheetId="3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1" hidden="1">#REF!</definedName>
    <definedName name="BEx99IE6TEODZ443HP0AYCXVTNOV" localSheetId="3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1" hidden="1">#REF!</definedName>
    <definedName name="BEx99Q6PH5F3OQKCCAAO75PYDEFN" localSheetId="3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1" hidden="1">#REF!</definedName>
    <definedName name="BEx99RU5I4O0109P2FW9DN4IU3QX" localSheetId="3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1" hidden="1">#REF!</definedName>
    <definedName name="BEx99WBYT2D6UUC1PT7A40ENYID4" localSheetId="3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1" hidden="1">#REF!</definedName>
    <definedName name="BEx99WS2X3RTQE9O764SS5G2FPE6" localSheetId="3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1" hidden="1">#REF!</definedName>
    <definedName name="BEx99ZRZ4I7FHDPGRAT5VW7NVBPU" localSheetId="3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1" hidden="1">#REF!</definedName>
    <definedName name="BEx9AT5E3ZSHKSOL35O38L8HF9TH" localSheetId="3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1" hidden="1">#REF!</definedName>
    <definedName name="BEx9ATW9WB5CNKQR5HKK7Y2GHYGR" localSheetId="3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1" hidden="1">#REF!</definedName>
    <definedName name="BEx9AV8W1FAWF5BHATYEN47X12JN" localSheetId="3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1" hidden="1">#REF!</definedName>
    <definedName name="BEx9B8A5186FNTQQNLIO5LK02ABI" localSheetId="3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1" hidden="1">#REF!</definedName>
    <definedName name="BEx9B8VR20E2CILU4CDQUQQ9ONXK" localSheetId="3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1" hidden="1">#REF!</definedName>
    <definedName name="BEx9B917EUP13X6FQ3NPQL76XM5V" localSheetId="3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1" hidden="1">#REF!</definedName>
    <definedName name="BEx9BAJ5WYEQ623HUT9NNCMP3RUG" localSheetId="3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1" hidden="1">#REF!</definedName>
    <definedName name="BEx9BE9Z7EFJCFDYJJOY5KFTGDF4" localSheetId="3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1" hidden="1">#REF!</definedName>
    <definedName name="BEx9BSIJN2O0MG8CXAMCAOADEMTO" localSheetId="3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1" hidden="1">#REF!</definedName>
    <definedName name="BEx9BU0BBJO3ITPCO4T9FIVEVJY7" localSheetId="3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1" hidden="1">#REF!</definedName>
    <definedName name="BEx9BYSYW7QCPXS2NAVLFAU5Y2Z2" localSheetId="3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1" hidden="1">#REF!</definedName>
    <definedName name="BEx9C590HJ2O31IWJB73C1HR74AI" localSheetId="3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1" hidden="1">#REF!</definedName>
    <definedName name="BEx9CCQRMYYOGIOYTOM73VKDIPS1" localSheetId="3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1" hidden="1">#REF!</definedName>
    <definedName name="BEx9CM6JVXIG9S6EAZMR899UW190" localSheetId="3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1" hidden="1">#REF!</definedName>
    <definedName name="BEx9D160NRGTDVT2ML4H9A7UKR4T" localSheetId="3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1" hidden="1">#REF!</definedName>
    <definedName name="BEx9D1BC9FT19KY0INAABNDBAMR1" localSheetId="3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1" hidden="1">#REF!</definedName>
    <definedName name="BEx9D1MB15VSARB7IKBMZYU0JJBI" localSheetId="3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1" hidden="1">#REF!</definedName>
    <definedName name="BEx9DN6ZMF18Q39MPMXSDJTZQNJ3" localSheetId="3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1" hidden="1">#REF!</definedName>
    <definedName name="BEx9DZXN85O544CD9O60K126YYAU" localSheetId="3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1" hidden="1">#REF!</definedName>
    <definedName name="BEx9E14TDNSEMI784W0OTIEQMWN6" localSheetId="3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1" hidden="1">#REF!</definedName>
    <definedName name="BEx9E14TGNBYGMDDG9NETDK4SYAW" localSheetId="3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1" hidden="1">#REF!</definedName>
    <definedName name="BEx9E2BZ2B1R41FMGJCJ7JLGLUAJ" localSheetId="3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1" hidden="1">#REF!</definedName>
    <definedName name="BEx9EG9KBJ77M8LEOR9ITOKN5KXY" localSheetId="3" hidden="1">#REF!</definedName>
    <definedName name="BEx9EG9KBJ77M8LEOR9ITOKN5KXY" localSheetId="8" hidden="1">#REF!</definedName>
    <definedName name="BEx9EG9KBJ77M8LEOR9ITOKN5KXY" hidden="1">#REF!</definedName>
    <definedName name="BEx9EL27NGDBCTVPW97K42QANS5K" localSheetId="1" hidden="1">#REF!</definedName>
    <definedName name="BEx9EL27NGDBCTVPW97K42QANS5K" localSheetId="3" hidden="1">#REF!</definedName>
    <definedName name="BEx9EL27NGDBCTVPW97K42QANS5K" localSheetId="8" hidden="1">#REF!</definedName>
    <definedName name="BEx9EL27NGDBCTVPW97K42QANS5K" hidden="1">#REF!</definedName>
    <definedName name="BEx9EMK6HAJJMVYZTN5AUIV7O1E6" localSheetId="1" hidden="1">#REF!</definedName>
    <definedName name="BEx9EMK6HAJJMVYZTN5AUIV7O1E6" localSheetId="3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1" hidden="1">#REF!</definedName>
    <definedName name="BEx9ENB8RPU9FA3QW16IGB6LK1CH" localSheetId="3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1" hidden="1">#REF!</definedName>
    <definedName name="BEx9EQLVZHYQ1TPX7WH3SOWXCZLE" localSheetId="3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1" hidden="1">#REF!</definedName>
    <definedName name="BEx9ETLU0EK5LGEM1QCNYN2S8O5F" localSheetId="3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1" hidden="1">#REF!</definedName>
    <definedName name="BEx9F0710LGLAU3161O0O346N58H" localSheetId="3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1" hidden="1">#REF!</definedName>
    <definedName name="BEx9F0Y2ESUNE3U7TQDLMPE9BO67" localSheetId="3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1" hidden="1">#REF!</definedName>
    <definedName name="BEx9F439L1R726MJFX2EP39XIBPY" localSheetId="3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1" hidden="1">#REF!</definedName>
    <definedName name="BEx9F5W18ZGFOKGRE8PR6T1MO6GT" localSheetId="3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1" hidden="1">#REF!</definedName>
    <definedName name="BEx9F78N4HY0XFGBQ4UJRD52L1EI" localSheetId="3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1" hidden="1">#REF!</definedName>
    <definedName name="BEx9FF16LOQP5QIR4UHW5EIFGQB8" localSheetId="3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1" hidden="1">#REF!</definedName>
    <definedName name="BEx9FJTSRCZ3ZXT3QVBJT5NF8T7V" localSheetId="3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1" hidden="1">#REF!</definedName>
    <definedName name="BEx9FRBEEYPS5HLS3XT34AKZN94G" localSheetId="3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1" hidden="1">#REF!</definedName>
    <definedName name="BEx9G5USBCNYNA7HGVW92D800SKX" localSheetId="3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1" hidden="1">#REF!</definedName>
    <definedName name="BEx9G7CPXG7HR6N6FHPU2DBBUIKG" localSheetId="3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1" hidden="1">#REF!</definedName>
    <definedName name="BEx9GDY4D8ZPQJCYFIMYM0V0C51Y" localSheetId="3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1" hidden="1">#REF!</definedName>
    <definedName name="BEx9GGY04V0ZWI6O9KZH4KSBB389" localSheetId="3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1" hidden="1">#REF!</definedName>
    <definedName name="BEx9GMC7TE8SDTCO5PHODBUF4SM1" localSheetId="3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1" hidden="1">#REF!</definedName>
    <definedName name="BEx9GMN0B495HEAOG6JQK9D7HUPC" localSheetId="3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1" hidden="1">#REF!</definedName>
    <definedName name="BEx9GNOPB6OZ2RH3FCDNJR38RJOS" localSheetId="3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1" hidden="1">#REF!</definedName>
    <definedName name="BEx9GUQALUWCD30UKUQGSWW8KBQ7" localSheetId="3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1" hidden="1">#REF!</definedName>
    <definedName name="BEx9GY6BVFQGCLMOWVT6PIC9WP5X" localSheetId="3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1" hidden="1">#REF!</definedName>
    <definedName name="BEx9GZ2P3FDHKXEBXX2VS0BG2NP2" localSheetId="3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1" hidden="1">#REF!</definedName>
    <definedName name="BEx9H04IB14E1437FF2OIRRWBSD7" localSheetId="3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1" hidden="1">#REF!</definedName>
    <definedName name="BEx9H5O1KDZJCW91Q29VRPY5YS6P" localSheetId="3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1" hidden="1">#REF!</definedName>
    <definedName name="BEx9H8YR0E906F1JXZMBX3LNT004" localSheetId="3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1" hidden="1">#REF!</definedName>
    <definedName name="BEx9I1QKLI6OOUPQLUQ0EF0355X6" localSheetId="3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1" hidden="1">#REF!</definedName>
    <definedName name="BEx9I8XIG7E5NB48QQHXP23FIN60" localSheetId="3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1" hidden="1">#REF!</definedName>
    <definedName name="BEx9IQRF01ATLVK0YE60ARKQJ68L" localSheetId="3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1" hidden="1">#REF!</definedName>
    <definedName name="BEx9IT5QNZWKM6YQ5WER0DC2PMMU" localSheetId="3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1" hidden="1">#REF!</definedName>
    <definedName name="BEx9IUICG3HZWG57MG3NXCEX4LQI" localSheetId="3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1" hidden="1">#REF!</definedName>
    <definedName name="BEx9IW5LYJF40GS78FJNXO9O667A" localSheetId="3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1" hidden="1">#REF!</definedName>
    <definedName name="BEx9IW5MFLXTVCJHVUZTUH93AXOS" localSheetId="3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1" hidden="1">#REF!</definedName>
    <definedName name="BEx9IXCSPSZC80YZUPRCYTG326KV" localSheetId="3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1" hidden="1">#REF!</definedName>
    <definedName name="BEx9IYUQSBZ0GG9ZT1QKX83F42F1" localSheetId="3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1" hidden="1">#REF!</definedName>
    <definedName name="BEx9IZR39NHDGOM97H4E6F81RTQW" localSheetId="3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1" hidden="1">#REF!</definedName>
    <definedName name="BEx9J6CH5E7YZPER7HXEIOIKGPCA" localSheetId="3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1" hidden="1">#REF!</definedName>
    <definedName name="BEx9JJTZKVUJAVPTRE0RAVTEH41G" localSheetId="3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1" hidden="1">#REF!</definedName>
    <definedName name="BEx9JLBYK239B3F841C7YG1GT7ST" localSheetId="3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1" hidden="1">#REF!</definedName>
    <definedName name="BExAW4IIW5D0MDY6TJ3G4FOLPYIR" localSheetId="3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1" hidden="1">#REF!</definedName>
    <definedName name="BExAWNP1B2E9Q88TW48NH41C0FTZ" localSheetId="3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1" hidden="1">#REF!</definedName>
    <definedName name="BExAWUFQXTIPQ308ERZPSVPTUMYN" localSheetId="3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1" hidden="1">#REF!</definedName>
    <definedName name="BExAWY6O96OQO2R036QK2DI37EKV" localSheetId="3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1" hidden="1">#REF!</definedName>
    <definedName name="BExAX410NB4F2XOB84OR2197H8M5" localSheetId="3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1" hidden="1">#REF!</definedName>
    <definedName name="BExAX8TNG8LQ5Q4904SAYQIPGBSV" localSheetId="3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1" hidden="1">#REF!</definedName>
    <definedName name="BExAX9KPAVIVUVU3XREDCV1BIYZL" localSheetId="3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1" hidden="1">#REF!</definedName>
    <definedName name="BExAXPB35BNVXZYF2XS6UP3LP0QH" localSheetId="3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1" hidden="1">#REF!</definedName>
    <definedName name="BExAXWSRVPK0GCZ2UFU10UOP01IY" localSheetId="3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1" hidden="1">#REF!</definedName>
    <definedName name="BExAY0EAT2LXR5MFGM0DLIB45PLO" localSheetId="3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1" hidden="1">#REF!</definedName>
    <definedName name="BExAY6JK0AK9EBIJSPEJNOIDE40W" localSheetId="3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1" hidden="1">#REF!</definedName>
    <definedName name="BExAYE6LNIEBR9DSNI5JGNITGKIT" localSheetId="3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1" hidden="1">#REF!</definedName>
    <definedName name="BExAYHMLXGGO25P8HYB2S75DEB4F" localSheetId="3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1" hidden="1">#REF!</definedName>
    <definedName name="BExAYKXAUWGDOPG952TEJ2UKZKWN" localSheetId="3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1" hidden="1">#REF!</definedName>
    <definedName name="BExAYP9TDTI2MBP6EYE0H39CPMXN" localSheetId="3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1" hidden="1">#REF!</definedName>
    <definedName name="BExAYPPWJPWDKU59O051WMGB7O0J" localSheetId="3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1" hidden="1">#REF!</definedName>
    <definedName name="BExAYR2JZCJBUH6F1LZC2A7JIVRJ" localSheetId="3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1" hidden="1">#REF!</definedName>
    <definedName name="BExAYTGVRD3DLKO75RFPMBKCIWB8" localSheetId="3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1" hidden="1">#REF!</definedName>
    <definedName name="BExAYY9H9COOT46HJLPVDLTO12UL" localSheetId="3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1" hidden="1">#REF!</definedName>
    <definedName name="BExAYYKAQA3KDMQ890FIE5M9SPBL" localSheetId="3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1" hidden="1">#REF!</definedName>
    <definedName name="BExAZ6SY0EU69GC3CWI5EOO0YLFG" localSheetId="3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1" hidden="1">#REF!</definedName>
    <definedName name="BExAZ6YEEBJV0PCKFE137K2Y3A8M" localSheetId="3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1" hidden="1">#REF!</definedName>
    <definedName name="BExAZAP844MJ4GSAIYNYHQ7FECC3" localSheetId="3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1" hidden="1">#REF!</definedName>
    <definedName name="BExAZCNEGB4JYHC8CZ51KTN890US" localSheetId="3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1" hidden="1">#REF!</definedName>
    <definedName name="BExAZFCI302YFYRDJYQDWQQL0Q0O" localSheetId="3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1" hidden="1">#REF!</definedName>
    <definedName name="BExAZJE2UOL40XUAU2RB53X5K20P" localSheetId="3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1" hidden="1">#REF!</definedName>
    <definedName name="BExAZLHLST9OP89R1HJMC1POQG8H" localSheetId="3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1" hidden="1">#REF!</definedName>
    <definedName name="BExAZMDYMIAA7RX1BMCKU1VLBRGY" localSheetId="3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1" hidden="1">#REF!</definedName>
    <definedName name="BExAZNL6BHI8DCQWXOX4I2P839UX" localSheetId="3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1" hidden="1">#REF!</definedName>
    <definedName name="BExAZRMWSONMCG9KDUM4KAQ7BONM" localSheetId="3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1" hidden="1">#REF!</definedName>
    <definedName name="BExAZSOJNQ5N3LM4XA17IH7NIY7G" localSheetId="3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1" hidden="1">#REF!</definedName>
    <definedName name="BExAZTFG4SJRG4TW6JXRF7N08JFI" localSheetId="3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1" hidden="1">#REF!</definedName>
    <definedName name="BExAZUS4A8OHDZK0MWAOCCCKTH73" localSheetId="3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1" hidden="1">#REF!</definedName>
    <definedName name="BExAZX6FECVK3E07KXM2XPYKGM6U" localSheetId="3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1" hidden="1">#REF!</definedName>
    <definedName name="BExB012NJ8GASTNNPBRRFTLHIOC9" localSheetId="3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1" hidden="1">#REF!</definedName>
    <definedName name="BExB072HHXVMUC0VYNGG48GRSH5Q" localSheetId="3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1" hidden="1">#REF!</definedName>
    <definedName name="BExB0FRDEYDEUEAB1W8KD6D965XA" localSheetId="3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1" hidden="1">#REF!</definedName>
    <definedName name="BExB0GIGLDV7P55ZR51C0HG15PA2" localSheetId="3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1" hidden="1">#REF!</definedName>
    <definedName name="BExB0KPCN7YJORQAYUCF4YKIKPMC" localSheetId="3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1" hidden="1">#REF!</definedName>
    <definedName name="BExB0VHQD6ORZS0MIC86QWHCE4UC" localSheetId="3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1" hidden="1">#REF!</definedName>
    <definedName name="BExB0WE4PI3NOBXXVO9CTEN4DIU2" localSheetId="3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1" hidden="1">#REF!</definedName>
    <definedName name="BExB0Z8O1CQF2CWFBBHE8SNISDAO" localSheetId="3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1" hidden="1">#REF!</definedName>
    <definedName name="BExB10QNIVITUYS55OAEKK3VLJFE" localSheetId="3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1" hidden="1">#REF!</definedName>
    <definedName name="BExB15ZDRY4CIJ911DONP0KCY9KU" localSheetId="3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1" hidden="1">#REF!</definedName>
    <definedName name="BExB16VQY0O0RLZYJFU3OFEONVTE" localSheetId="3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1" hidden="1">#REF!</definedName>
    <definedName name="BExB1FKNY2UO4W5FUGFHJOA2WFGG" localSheetId="3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1" hidden="1">#REF!</definedName>
    <definedName name="BExB1GMD0PIDGTFBGQOPRWQSP9I4" localSheetId="3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1" hidden="1">#REF!</definedName>
    <definedName name="BExB1HZ0FHGNOS2URJWFD5G55OMO" localSheetId="3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1" hidden="1">#REF!</definedName>
    <definedName name="BExB1Q29OO6LNFNT1EQLA3KYE7MX" localSheetId="3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1" hidden="1">#REF!</definedName>
    <definedName name="BExB1TNRV5EBWZEHYLHI76T0FVA7" localSheetId="3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1" hidden="1">#REF!</definedName>
    <definedName name="BExB1WI6M8I0EEP1ANUQZCFY24EV" localSheetId="3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1" hidden="1">#REF!</definedName>
    <definedName name="BExB203OWC9QZA3BYOKQ18L4FUJE" localSheetId="3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1" hidden="1">#REF!</definedName>
    <definedName name="BExB2CJHTU7C591BR4WRL5L2F2K6" localSheetId="3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1" hidden="1">#REF!</definedName>
    <definedName name="BExB2K1AV4PGNS1O6C7D7AO411AX" localSheetId="3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1" hidden="1">#REF!</definedName>
    <definedName name="BExB2O2UYHKI324YE324E1N7FVIB" localSheetId="3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1" hidden="1">#REF!</definedName>
    <definedName name="BExB2Q0VJ0MU2URO3JOVUAVHEI3V" localSheetId="3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1" hidden="1">#REF!</definedName>
    <definedName name="BExB30IP1DNKNQ6PZ5ERUGR5MK4Z" localSheetId="3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1" hidden="1">#REF!</definedName>
    <definedName name="BExB385QW2BSSBXS953SSQN2ISSW" localSheetId="3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1" hidden="1">#REF!</definedName>
    <definedName name="BExB3DEMEV5D9G8FDHD4NQ9X2YNT" localSheetId="3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1" hidden="1">#REF!</definedName>
    <definedName name="BExB3RXU8AJQ86I5RXEWLGGR7R7C" localSheetId="3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1" hidden="1">#REF!</definedName>
    <definedName name="BExB442RX0T3L6HUL6X5T21CENW6" localSheetId="3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1" hidden="1">#REF!</definedName>
    <definedName name="BExB4ADD0L7417CII901XTFKXD1J" localSheetId="3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1" hidden="1">#REF!</definedName>
    <definedName name="BExB4DYU06HCGRIPBSWRCXK804UM" localSheetId="3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1" hidden="1">#REF!</definedName>
    <definedName name="BExB4HEZO4E597Q5M4M10LT8TLY3" localSheetId="3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1" hidden="1">#REF!</definedName>
    <definedName name="BExB4X01APD3Z8ZW6MVX1P8NAO7G" localSheetId="3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1" hidden="1">#REF!</definedName>
    <definedName name="BExB4Z3EZBGYYI33U0KQ8NEIH8PY" localSheetId="3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1" hidden="1">#REF!</definedName>
    <definedName name="BExB4ZJOLU1PXBMG4TPCCLTRMNRE" localSheetId="3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1" hidden="1">#REF!</definedName>
    <definedName name="BExB4ZZSDPL4Q05BMVT5TUN0IGKT" localSheetId="3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1" hidden="1">#REF!</definedName>
    <definedName name="BExB55368XW7UX657ZSPC6BFE92S" localSheetId="3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1" hidden="1">#REF!</definedName>
    <definedName name="BExB57MZEPL2SA2ONPK66YFLZWJU" localSheetId="3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1" hidden="1">#REF!</definedName>
    <definedName name="BExB5833OAOJ22VK1YK47FHUSVK2" localSheetId="3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1" hidden="1">#REF!</definedName>
    <definedName name="BExB58JDIHS42JZT9DJJMKA8QFCO" localSheetId="3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1" hidden="1">#REF!</definedName>
    <definedName name="BExB58U5FQC5JWV9CGC83HLLZUZI" localSheetId="3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1" hidden="1">#REF!</definedName>
    <definedName name="BExB5EDO9XUKHF74X3HAU2WPPHZH" localSheetId="3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1" hidden="1">#REF!</definedName>
    <definedName name="BExB5EDOQKZIQXT13IG1KLCZ474G" localSheetId="3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1" hidden="1">#REF!</definedName>
    <definedName name="BExB5G6EH68AYEP1UT0GHUEL3SLN" localSheetId="3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1" hidden="1">#REF!</definedName>
    <definedName name="BExB5LVGGXMNUN3D3452G3J62MKF" localSheetId="3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1" hidden="1">#REF!</definedName>
    <definedName name="BExB5QYVEZWFE5DQVHAM760EV05X" localSheetId="3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1" hidden="1">#REF!</definedName>
    <definedName name="BExB5U9IRH14EMOE0YGIE3WIVLFS" localSheetId="3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1" hidden="1">#REF!</definedName>
    <definedName name="BExB5V5WWQYPK4GCSYZQALJYGC94" localSheetId="3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1" hidden="1">#REF!</definedName>
    <definedName name="BExB5VWYMOV6BAIH7XUBBVPU7MMD" localSheetId="3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1" hidden="1">#REF!</definedName>
    <definedName name="BExB610DZWIJP1B72U9QM42COH2B" localSheetId="3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1" hidden="1">#REF!</definedName>
    <definedName name="BExB64AX81KEVMGZDXB25NB459SW" localSheetId="3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1" hidden="1">#REF!</definedName>
    <definedName name="BExB6C3FUAKK9ML5T767NMWGA9YB" localSheetId="3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1" hidden="1">#REF!</definedName>
    <definedName name="BExB6C8X6JYRLKZKK17VE3QUNL3D" localSheetId="3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1" hidden="1">#REF!</definedName>
    <definedName name="BExB6HN3QRFPXM71MDUK21BKM7PF" localSheetId="3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1" hidden="1">#REF!</definedName>
    <definedName name="BExB6I39SKL5BMHHDD9EED7FQD9Z" localSheetId="3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1" hidden="1">#REF!</definedName>
    <definedName name="BExB6IZMHCZ3LB7N73KD90YB1HBZ" localSheetId="3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1" hidden="1">#REF!</definedName>
    <definedName name="BExB719SGNX4Y8NE6JEXC555K596" localSheetId="3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1" hidden="1">#REF!</definedName>
    <definedName name="BExB7265DCHKS7V2OWRBXCZTEIW9" localSheetId="3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1" hidden="1">#REF!</definedName>
    <definedName name="BExB74PS5P9G0P09Y6DZSCX0FLTJ" localSheetId="3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1" hidden="1">#REF!</definedName>
    <definedName name="BExB78RH79J0MIF7H8CAZ0CFE88Q" localSheetId="3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1" hidden="1">#REF!</definedName>
    <definedName name="BExB7ELT09HGDVO5BJC1ZY9D09GZ" localSheetId="3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1" hidden="1">#REF!</definedName>
    <definedName name="BExB7F7EIHG0MYMQYUVG9HIZPHMZ" localSheetId="3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1" hidden="1">#REF!</definedName>
    <definedName name="BExB806PAXX70XUTA3ZI7OORD78R" localSheetId="3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1" hidden="1">#REF!</definedName>
    <definedName name="BExB83199EQQS6I5HE7WADNCK8OE" localSheetId="3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1" hidden="1">#REF!</definedName>
    <definedName name="BExB8HF4UBVZKQCSRFRUQL2EE6VL" localSheetId="3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1" hidden="1">#REF!</definedName>
    <definedName name="BExB8HKHKZ1ORJZUYGG2M4VSCC39" localSheetId="3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1" hidden="1">#REF!</definedName>
    <definedName name="BExB8HV9YUS1Q77M9SNFRKDLU5HS" localSheetId="3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1" hidden="1">#REF!</definedName>
    <definedName name="BExB8QPH8DC5BESEVPSMBCWVN6PO" localSheetId="3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1" hidden="1">#REF!</definedName>
    <definedName name="BExB8U5N0D85YR8APKN3PPKG0FWP" localSheetId="3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1" hidden="1">#REF!</definedName>
    <definedName name="BExB93G413CK5DKO7925ZHSOBGIN" localSheetId="3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1" hidden="1">#REF!</definedName>
    <definedName name="BExB96LBXL1JW5A4PP93UJ9UDLKZ" localSheetId="3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1" hidden="1">#REF!</definedName>
    <definedName name="BExB9DHI5I2TJ2LXYPM98EE81L27" localSheetId="3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1" hidden="1">#REF!</definedName>
    <definedName name="BExB9G6LZG5OQUY0GZLHX066V3D4" localSheetId="3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1" hidden="1">#REF!</definedName>
    <definedName name="BExB9IFG9FW3RQUDIMDFKIYDB4HE" localSheetId="3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1" hidden="1">#REF!</definedName>
    <definedName name="BExB9NDIZ7LGMTL8351GRA6VK2K0" localSheetId="3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1" hidden="1">#REF!</definedName>
    <definedName name="BExB9Q2MZZHBGW8QQKVEYIMJBPIE" localSheetId="3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1" hidden="1">#REF!</definedName>
    <definedName name="BExBA1GON0EZRJ20UYPILAPLNQWM" localSheetId="3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1" hidden="1">#REF!</definedName>
    <definedName name="BExBA525BALJ5HMTDMMSM5WWJ1YW" localSheetId="3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1" hidden="1">#REF!</definedName>
    <definedName name="BExBA69ASGYRZW1G1DYIS9QRRTBN" localSheetId="3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1" hidden="1">#REF!</definedName>
    <definedName name="BExBA6K42582A14WFFWQ3Q8QQWB6" localSheetId="3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1" hidden="1">#REF!</definedName>
    <definedName name="BExBA8I5D4R8R2PYQ1K16TWGTOEP" localSheetId="3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1" hidden="1">#REF!</definedName>
    <definedName name="BExBA93PE0DGUUTA7LLSIGBIXWE5" localSheetId="3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1" hidden="1">#REF!</definedName>
    <definedName name="BExBABCQMR685CQ1SC8CECO7GTGB" localSheetId="3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1" hidden="1">#REF!</definedName>
    <definedName name="BExBAI8X0FKDQJ6YZJQDTTG4ZCWY" localSheetId="3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1" hidden="1">#REF!</definedName>
    <definedName name="BExBAKN7XIBAXCF9PCNVS038PCQO" localSheetId="3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1" hidden="1">#REF!</definedName>
    <definedName name="BExBAKXZ7PBW3DDKKA5MWC1ZUC7O" localSheetId="3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1" hidden="1">#REF!</definedName>
    <definedName name="BExBAO8NLXZXHO6KCIECSFCH3RR0" localSheetId="3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1" hidden="1">#REF!</definedName>
    <definedName name="BExBAOOT1KBSIEISN1ADL4RMY879" localSheetId="3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1" hidden="1">#REF!</definedName>
    <definedName name="BExBAVKX8Q09370X1GCZWJ4E91YJ" localSheetId="3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1" hidden="1">#REF!</definedName>
    <definedName name="BExBAX2X2ENJYO4QTR5VAIQ86L7B" localSheetId="3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1" hidden="1">#REF!</definedName>
    <definedName name="BExBAZ13D3F1DVJQ6YJ8JGUYEYJE" localSheetId="3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1" hidden="1">#REF!</definedName>
    <definedName name="BExBBMPCB1QOZY8WWEX4J21JDE6U" localSheetId="3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1" hidden="1">#REF!</definedName>
    <definedName name="BExBBU1QQWUE0YFG7O1TN0RFLSSG" localSheetId="3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1" hidden="1">#REF!</definedName>
    <definedName name="BExBBUCJQRR74Q7GPWDEZXYK2KJL" localSheetId="3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1" hidden="1">#REF!</definedName>
    <definedName name="BExBBV8XVMD9CKZY711T0BN7H3PM" localSheetId="3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1" hidden="1">#REF!</definedName>
    <definedName name="BExBC78HXWXHO3XAB6E8NVTBGLJS" localSheetId="3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1" hidden="1">#REF!</definedName>
    <definedName name="BExBCFH3SMGZ2IPHFB6BCM9O3W0H" localSheetId="3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1" hidden="1">#REF!</definedName>
    <definedName name="BExBCK9SCAABKOT9IP6TEPRR7YDT" localSheetId="3" hidden="1">#REF!</definedName>
    <definedName name="BExBCK9SCAABKOT9IP6TEPRR7YDT" localSheetId="8" hidden="1">#REF!</definedName>
    <definedName name="BExBCK9SCAABKOT9IP6TEPRR7YDT" hidden="1">#REF!</definedName>
    <definedName name="BExBCKKJFFT2RP50WNPKBT7X8PJ3" localSheetId="1" hidden="1">#REF!</definedName>
    <definedName name="BExBCKKJFFT2RP50WNPKBT7X8PJ3" localSheetId="3" hidden="1">#REF!</definedName>
    <definedName name="BExBCKKJFFT2RP50WNPKBT7X8PJ3" localSheetId="8" hidden="1">#REF!</definedName>
    <definedName name="BExBCKKJFFT2RP50WNPKBT7X8PJ3" hidden="1">#REF!</definedName>
    <definedName name="BExBCKKJTIRKC1RZJRTK65HHLX4W" localSheetId="1" hidden="1">#REF!</definedName>
    <definedName name="BExBCKKJTIRKC1RZJRTK65HHLX4W" localSheetId="3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1" hidden="1">#REF!</definedName>
    <definedName name="BExBCLMEPAN3XXX174TU8SS0627Q" localSheetId="3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1" hidden="1">#REF!</definedName>
    <definedName name="BExBCRBEYR2KZ8FAQFZ2NHY13WIY" localSheetId="3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1" hidden="1">#REF!</definedName>
    <definedName name="BExBD4I559NXSV6J07Q343TKYMVJ" localSheetId="3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1" hidden="1">#REF!</definedName>
    <definedName name="BExBD9W8C0W9N6L1AFL18JP4H94W" localSheetId="3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1" hidden="1">#REF!</definedName>
    <definedName name="BExBDBZQLTX3OGFYGULQFK5WEZU5" localSheetId="3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1" hidden="1">#REF!</definedName>
    <definedName name="BExBDJS9TUEU8Z84IV59E5V4T8K6" localSheetId="3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1" hidden="1">#REF!</definedName>
    <definedName name="BExBDKOMSVH4XMH52CFJ3F028I9R" localSheetId="3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1" hidden="1">#REF!</definedName>
    <definedName name="BExBDSRXVZQ0W5WXQMP5XD00GRRL" localSheetId="3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1" hidden="1">#REF!</definedName>
    <definedName name="BExBDTJ0J7XEHB9OATXFF5I8FZBJ" localSheetId="3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1" hidden="1">#REF!</definedName>
    <definedName name="BExBDUVGK3E1J4JY9ZYTS7V14BLY" localSheetId="3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1" hidden="1">#REF!</definedName>
    <definedName name="BExBE0KGY14GSWOGPU4HSJRLD2UD" localSheetId="3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1" hidden="1">#REF!</definedName>
    <definedName name="BExBE162OSBKD30I7T1DKKPT3I9I" localSheetId="3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1" hidden="1">#REF!</definedName>
    <definedName name="BExBEC9ATLQZF86W1M3APSM4HEOH" localSheetId="3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1" hidden="1">#REF!</definedName>
    <definedName name="BExBEXU4CFCM1P5CTZ4NE14PBGDA" localSheetId="3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1" hidden="1">#REF!</definedName>
    <definedName name="BExBEYFQJE9YK12A6JBMRFKEC7RN" localSheetId="3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1" hidden="1">#REF!</definedName>
    <definedName name="BExBG1ED81J2O4A2S5F5Y3BPHMCR" localSheetId="3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1" hidden="1">#REF!</definedName>
    <definedName name="BExCRK0K58VDM9V35DGI6VK8C92V" localSheetId="3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1" hidden="1">#REF!</definedName>
    <definedName name="BExCRLIHS7466WFJ3RPIUGGXYESZ" localSheetId="3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1" hidden="1">#REF!</definedName>
    <definedName name="BExCRXSXMF4LHAQZHN64FXJPMVZ7" localSheetId="3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1" hidden="1">#REF!</definedName>
    <definedName name="BExCS1EDDUEAEWHVYXHIP9I1WCJH" localSheetId="3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1" hidden="1">#REF!</definedName>
    <definedName name="BExCS1P5QG0X3OTHKX07RALOE5T5" localSheetId="3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1" hidden="1">#REF!</definedName>
    <definedName name="BExCS7ZPMHFJ4UJDAL8CQOLSZ13B" localSheetId="3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1" hidden="1">#REF!</definedName>
    <definedName name="BExCS8W4NJUZH9S1CYB6XSDLEPBW" localSheetId="3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1" hidden="1">#REF!</definedName>
    <definedName name="BExCSAE1M6G20R41J0Y24YNN0YC1" localSheetId="3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1" hidden="1">#REF!</definedName>
    <definedName name="BExCSAOUZOYKHN7HV511TO8VDJ02" localSheetId="3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1" hidden="1">#REF!</definedName>
    <definedName name="BExCSJ2XVKHN6ULCF7JML0TCRKEO" localSheetId="3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1" hidden="1">#REF!</definedName>
    <definedName name="BExCSMOFTXSUEC1T46LR1UPYRCX5" localSheetId="3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1" hidden="1">#REF!</definedName>
    <definedName name="BExCSSDG3TM6TPKS19E9QYJEELZ6" localSheetId="3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1" hidden="1">#REF!</definedName>
    <definedName name="BExCSZV7U67UWXL2HKJNM5W1E4OO" localSheetId="3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1" hidden="1">#REF!</definedName>
    <definedName name="BExCT4NSDT61OCH04Y2QIFIOP75H" localSheetId="3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1" hidden="1">#REF!</definedName>
    <definedName name="BExCTHZWIPJVLE56GATEFKPIKLK2" localSheetId="3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1" hidden="1">#REF!</definedName>
    <definedName name="BExCTW8G3VCZ55S09HTUGXKB1P2M" localSheetId="3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1" hidden="1">#REF!</definedName>
    <definedName name="BExCTYS2KX0QANOLT8LGZ9WV3S3T" localSheetId="3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1" hidden="1">#REF!</definedName>
    <definedName name="BExCTZ2V6H9TT6LFGK3SADZ2TIGQ" localSheetId="3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1" hidden="1">#REF!</definedName>
    <definedName name="BExCTZZ9JNES4EDHW97NP0EGQALX" localSheetId="3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1" hidden="1">#REF!</definedName>
    <definedName name="BExCU0A1V6NMZQ9ASYJ8QIVQ5UR2" localSheetId="3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1" hidden="1">#REF!</definedName>
    <definedName name="BExCU2834920JBHSPCRC4UF80OLL" localSheetId="3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1" hidden="1">#REF!</definedName>
    <definedName name="BExCU8O54I3P3WRYWY1CRP3S78QY" localSheetId="3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1" hidden="1">#REF!</definedName>
    <definedName name="BExCUDRJO23YOKT8GPWOVQ4XEHF5" localSheetId="3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1" hidden="1">#REF!</definedName>
    <definedName name="BExCULEOALM7SEHVMQC4B4N25MRM" localSheetId="3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1" hidden="1">#REF!</definedName>
    <definedName name="BExCUPAXFR16YMWL30ME3F3BSRDZ" localSheetId="3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1" hidden="1">#REF!</definedName>
    <definedName name="BExCUR94DHCE47PUUWEMT5QZOYR2" localSheetId="3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1" hidden="1">#REF!</definedName>
    <definedName name="BExCV5HJSTBNPQZVGYJY9AZ4IJ26" localSheetId="3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1" hidden="1">#REF!</definedName>
    <definedName name="BExCV634L7SVHGB0UDDTRRQ2Q72H" localSheetId="3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1" hidden="1">#REF!</definedName>
    <definedName name="BExCVBXGSXT9FWJRG62PX9S1RK83" localSheetId="3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1" hidden="1">#REF!</definedName>
    <definedName name="BExCVHBNLOHNFS0JAV3I1XGPNH9W" localSheetId="3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1" hidden="1">#REF!</definedName>
    <definedName name="BExCVI86R31A2IOZIEBY1FJLVILD" localSheetId="3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1" hidden="1">#REF!</definedName>
    <definedName name="BExCVKGZXE0I9EIXKBZVSGSEY2RR" localSheetId="3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1" hidden="1">#REF!</definedName>
    <definedName name="BExCVNROVORCSNX9HKHKPHY0URS3" localSheetId="3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1" hidden="1">#REF!</definedName>
    <definedName name="BExCVPEZON7VV6NOWII8VZMONPCJ" localSheetId="3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1" hidden="1">#REF!</definedName>
    <definedName name="BExCVV44WY5807WGMTGKPW0GT256" localSheetId="3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1" hidden="1">#REF!</definedName>
    <definedName name="BExCVZ5PN4V6MRBZ04PZJW3GEF8S" localSheetId="3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1" hidden="1">#REF!</definedName>
    <definedName name="BExCW13R0GWJYGXZBNCPAHQN4NR2" localSheetId="3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1" hidden="1">#REF!</definedName>
    <definedName name="BExCW9Y5HWU4RJTNX74O6L24VGCK" localSheetId="3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1" hidden="1">#REF!</definedName>
    <definedName name="BExCWHADQJRXWFDGV2KMANWIY1YN" localSheetId="3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1" hidden="1">#REF!</definedName>
    <definedName name="BExCWPDPESGZS07QGBLSBWDNVJLZ" localSheetId="3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1" hidden="1">#REF!</definedName>
    <definedName name="BExCWTVKHIVCRHF8GC39KI58YM5K" localSheetId="3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1" hidden="1">#REF!</definedName>
    <definedName name="BExCX2KGRZBRVLZNM8SUSIE6A0RL" localSheetId="3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1" hidden="1">#REF!</definedName>
    <definedName name="BExCX3X451T70LZ1VF95L7W4Y4TM" localSheetId="3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1" hidden="1">#REF!</definedName>
    <definedName name="BExCX4NZ2N1OUGXM7EV0U7VULJMM" localSheetId="3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1" hidden="1">#REF!</definedName>
    <definedName name="BExCXILMURGYMAH6N5LF5DV6K3GM" localSheetId="3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1" hidden="1">#REF!</definedName>
    <definedName name="BExCXQUFBMXQ1650735H48B1AZT3" localSheetId="3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1" hidden="1">#REF!</definedName>
    <definedName name="BExCXYSBKJ9SZQD7XS2WUS6SVBJO" localSheetId="3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1" hidden="1">#REF!</definedName>
    <definedName name="BExCXZ8DGK5ZE8467LFEHX6JNQHJ" localSheetId="3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1" hidden="1">#REF!</definedName>
    <definedName name="BExCY2DQO9VLA77Q7EG3T0XNXX4F" localSheetId="3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1" hidden="1">#REF!</definedName>
    <definedName name="BExCY5Z7X93Z8XUOEASK50W08S36" localSheetId="3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1" hidden="1">#REF!</definedName>
    <definedName name="BExCY6VMJ68MX3C981R5Q0BX5791" localSheetId="3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1" hidden="1">#REF!</definedName>
    <definedName name="BExCYAH2SAZCPW6XCB7V7PMMCAWO" localSheetId="3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1" hidden="1">#REF!</definedName>
    <definedName name="BExCYDGYM1UGUNTB331L2E4L5F34" localSheetId="3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1" hidden="1">#REF!</definedName>
    <definedName name="BExCYN7KCKU1F6EXMNPQPTKNOT6A" localSheetId="3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1" hidden="1">#REF!</definedName>
    <definedName name="BExCYPRC5HJE6N2XQTHCT6NXGP8N" localSheetId="3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1" hidden="1">#REF!</definedName>
    <definedName name="BExCYQCX9ES8ZWW2L35B12WDNT73" localSheetId="3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1" hidden="1">#REF!</definedName>
    <definedName name="BExCYSLQY2CYU7DQ3QI07UGGS6OW" localSheetId="3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1" hidden="1">#REF!</definedName>
    <definedName name="BExCYUK0I3UEXZNFDW71G6Z6D8XR" localSheetId="3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1" hidden="1">#REF!</definedName>
    <definedName name="BExCZFZCXMLY5DWESYJ9NGTJYQ8M" localSheetId="3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1" hidden="1">#REF!</definedName>
    <definedName name="BExCZJ4P8WS0BDT31WDXI0ROE7D6" localSheetId="3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1" hidden="1">#REF!</definedName>
    <definedName name="BExCZKH6NI0EE02L995IFVBD1J59" localSheetId="3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1" hidden="1">#REF!</definedName>
    <definedName name="BExCZNRWARGGHWLSC1PEDZFLF3JV" localSheetId="3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1" hidden="1">#REF!</definedName>
    <definedName name="BExCZP9TBB61HISZ2U5QMQSO2LBE" localSheetId="3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1" hidden="1">#REF!</definedName>
    <definedName name="BExCZUD9FEOJBKDJ51Z3JON9LKJ8" localSheetId="3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1" hidden="1">#REF!</definedName>
    <definedName name="BExD0AUOVQT3UL53T2KUVJNGD0QF" localSheetId="3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1" hidden="1">#REF!</definedName>
    <definedName name="BExD0HALIN0JR4JTPGDEVAEE5EX5" localSheetId="3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1" hidden="1">#REF!</definedName>
    <definedName name="BExD0LCCDPG16YLY5WQSZF1XI5DA" localSheetId="3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1" hidden="1">#REF!</definedName>
    <definedName name="BExD0RMWSB4TRECEHTH6NN4K9DFZ" localSheetId="3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1" hidden="1">#REF!</definedName>
    <definedName name="BExD0U6KG10QGVDI1XSHK0J10A2V" localSheetId="3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1" hidden="1">#REF!</definedName>
    <definedName name="BExD0WQ6EQ2G82IAJI3FDQKGZH18" localSheetId="3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1" hidden="1">#REF!</definedName>
    <definedName name="BExD13RUIBGRXDL4QDZ305UKUR12" localSheetId="3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1" hidden="1">#REF!</definedName>
    <definedName name="BExD14DETV5R4OOTMAXD5NAKWRO3" localSheetId="3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1" hidden="1">#REF!</definedName>
    <definedName name="BExD1MI40YRCBI7KT4S9YHQJUO06" localSheetId="3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1" hidden="1">#REF!</definedName>
    <definedName name="BExD1OAU9OXQAZA4D70HP72CU6GB" localSheetId="3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1" hidden="1">#REF!</definedName>
    <definedName name="BExD1T8WPV0G6YOX7WMAIZD8XNBK" localSheetId="3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1" hidden="1">#REF!</definedName>
    <definedName name="BExD1Y1JV61416YA1XRQHKWPZIE7" localSheetId="3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1" hidden="1">#REF!</definedName>
    <definedName name="BExD2CFHIRMBKN5KXE5QP4XXEWFS" localSheetId="3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1" hidden="1">#REF!</definedName>
    <definedName name="BExD2DMHH1HWXQ9W0YYMDP8AAX8Q" localSheetId="3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1" hidden="1">#REF!</definedName>
    <definedName name="BExD2HTPC7IWBAU6OSQ67MQA8BYZ" localSheetId="3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1" hidden="1">#REF!</definedName>
    <definedName name="BExD2PWTVQ2CXNG6B7UDL8FIMXBH" localSheetId="3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1" hidden="1">#REF!</definedName>
    <definedName name="BExD2X9AQ03EX1AVVX44CXLXRPTI" localSheetId="3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1" hidden="1">#REF!</definedName>
    <definedName name="BExD2ZNL9MWJOEL2575KJZBDP2A6" localSheetId="3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1" hidden="1">#REF!</definedName>
    <definedName name="BExD34G79JRMB8BZRVN81P1H9MSB" localSheetId="3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1" hidden="1">#REF!</definedName>
    <definedName name="BExD35CL2NULPPEHAM954ETQIJA2" localSheetId="3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1" hidden="1">#REF!</definedName>
    <definedName name="BExD363H2VGFIQUCE6LS4AC5J0ZT" localSheetId="3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1" hidden="1">#REF!</definedName>
    <definedName name="BExD3A588E939V61P1XEW0FI5Q0S" localSheetId="3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1" hidden="1">#REF!</definedName>
    <definedName name="BExD3CJJDKVR9M18XI3WDZH80WL6" localSheetId="3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1" hidden="1">#REF!</definedName>
    <definedName name="BExD3ESD9WYJIB3TRDPJ1CKXRAVL" localSheetId="3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1" hidden="1">#REF!</definedName>
    <definedName name="BExD3F368X5S25MWSUNIV57RDB57" localSheetId="3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1" hidden="1">#REF!</definedName>
    <definedName name="BExD3I8JTNF4LTMFY6GRVDJ6VLGG" localSheetId="3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1" hidden="1">#REF!</definedName>
    <definedName name="BExD3IJ5IT335SOSNV9L85WKAOSI" localSheetId="3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1" hidden="1">#REF!</definedName>
    <definedName name="BExD3KBVUY57GMMQTOFEU6S6G1AY" localSheetId="3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1" hidden="1">#REF!</definedName>
    <definedName name="BExD3NMR7AW2Z6V8SC79VQR37NA6" localSheetId="3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1" hidden="1">#REF!</definedName>
    <definedName name="BExD3QXA2UQ2W4N7NYLUEOG40BZB" localSheetId="3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1" hidden="1">#REF!</definedName>
    <definedName name="BExD3U2N041TEJ7GCN005UTPHNXY" localSheetId="3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1" hidden="1">#REF!</definedName>
    <definedName name="BExD3VPY5VEI1LLQ4I16T16251DT" localSheetId="3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1" hidden="1">#REF!</definedName>
    <definedName name="BExD3XIUEZZ1KIHV7CPS7DKUGIN8" localSheetId="3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1" hidden="1">#REF!</definedName>
    <definedName name="BExD40O0CFTNJFOFMMM1KH0P7BUI" localSheetId="3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1" hidden="1">#REF!</definedName>
    <definedName name="BExD47UYINTJY1PDIW2S1FZ8ZMIO" localSheetId="3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1" hidden="1">#REF!</definedName>
    <definedName name="BExD4BR9HJ3MWWZ5KLVZWX9FJAUS" localSheetId="3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1" hidden="1">#REF!</definedName>
    <definedName name="BExD4F1WTKT3H0N9MF4H1LX7MBSY" localSheetId="3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1" hidden="1">#REF!</definedName>
    <definedName name="BExD4H5GQWXBS6LUL3TSP36DVO38" localSheetId="3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1" hidden="1">#REF!</definedName>
    <definedName name="BExD4JJSS3QDBLABCJCHD45SRNPI" localSheetId="3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1" hidden="1">#REF!</definedName>
    <definedName name="BExD4QQQ7V9LH5WWBJA3HKJXLVP6" localSheetId="3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1" hidden="1">#REF!</definedName>
    <definedName name="BExD4R1I0MKF033I5LPUYIMTZ6E8" localSheetId="3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1" hidden="1">#REF!</definedName>
    <definedName name="BExD50MT3M6XZLNUP9JL93EG6D9R" localSheetId="3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1" hidden="1">#REF!</definedName>
    <definedName name="BExD5EV7KDSVF1CJT38M4IBPFLPY" localSheetId="3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1" hidden="1">#REF!</definedName>
    <definedName name="BExD5FRK547OESJRYAW574DZEZ7J" localSheetId="3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1" hidden="1">#REF!</definedName>
    <definedName name="BExD5I5X2YA2YNCTCDSMEL4CWF4N" localSheetId="3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1" hidden="1">#REF!</definedName>
    <definedName name="BExD5QUSRFJWRQ1ZM50WYLCF74DF" localSheetId="3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1" hidden="1">#REF!</definedName>
    <definedName name="BExD5SSUIF6AJQHBHK8PNMFBPRYB" localSheetId="3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1" hidden="1">#REF!</definedName>
    <definedName name="BExD623C9LRX18BE0W2V6SZLQUXX" localSheetId="3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1" hidden="1">#REF!</definedName>
    <definedName name="BExD6CQA7UMJBXV7AIFAIHUF2ICX" localSheetId="3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1" hidden="1">#REF!</definedName>
    <definedName name="BExD6D18MCF5R8YJMPG21WE3GPJQ" localSheetId="3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1" hidden="1">#REF!</definedName>
    <definedName name="BExD6FKVK8WJWNYPVENR7Q8Q30PK" localSheetId="3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1" hidden="1">#REF!</definedName>
    <definedName name="BExD6GMP0LK8WKVWMIT1NNH8CHLF" localSheetId="3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1" hidden="1">#REF!</definedName>
    <definedName name="BExD6H2TE0WWAUIWVSSCLPZ6B88N" localSheetId="3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1" hidden="1">#REF!</definedName>
    <definedName name="BExD71LTOE015TV5RSAHM8NT8GVW" localSheetId="3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1" hidden="1">#REF!</definedName>
    <definedName name="BExD73USXVADC7EHGHVTQNCT06ZA" localSheetId="3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1" hidden="1">#REF!</definedName>
    <definedName name="BExD7GAIGULTB3YHM1OS9RBQOTEC" localSheetId="3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1" hidden="1">#REF!</definedName>
    <definedName name="BExD7IE1DHIS52UFDCTSKPJQNRD5" localSheetId="3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1" hidden="1">#REF!</definedName>
    <definedName name="BExD7IUBGUWHYC9UNZ1IY5XFYKQN" localSheetId="3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1" hidden="1">#REF!</definedName>
    <definedName name="BExD7JQOJ35HGL8U2OCEI2P2JT7I" localSheetId="3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1" hidden="1">#REF!</definedName>
    <definedName name="BExD7KSDKNDNH95NDT3S7GM3MUU2" localSheetId="3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1" hidden="1">#REF!</definedName>
    <definedName name="BExD8H5O087KQVWIVPUUID5VMGMS" localSheetId="3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1" hidden="1">#REF!</definedName>
    <definedName name="BExD8HLWJHFK6566YQLGOAPIWD7G" localSheetId="3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1" hidden="1">#REF!</definedName>
    <definedName name="BExD8OCLZMFN5K3VZYI4Q4ITVKUA" localSheetId="3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1" hidden="1">#REF!</definedName>
    <definedName name="BExD93C1R6LC0631ECHVFYH0R0PD" localSheetId="3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1" hidden="1">#REF!</definedName>
    <definedName name="BExD97TXIO0COVNN4OH3DEJ33YLM" localSheetId="3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1" hidden="1">#REF!</definedName>
    <definedName name="BExD99RZ1RFIMK6O1ZHSPJ68X9Y5" localSheetId="3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1" hidden="1">#REF!</definedName>
    <definedName name="BExD9ATSNNU6SJVYYUCUG2AFS57W" localSheetId="3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1" hidden="1">#REF!</definedName>
    <definedName name="BExD9JO1QOKHUKL6DOEKDLUBPPKZ" localSheetId="3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1" hidden="1">#REF!</definedName>
    <definedName name="BExD9L0ID3VSOU609GKWYTA5BFMA" localSheetId="3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1" hidden="1">#REF!</definedName>
    <definedName name="BExD9M7SEMG0JK2FUTTZXWIEBTKB" localSheetId="3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1" hidden="1">#REF!</definedName>
    <definedName name="BExD9MNYBYB1AICQL5165G472IE2" localSheetId="3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1" hidden="1">#REF!</definedName>
    <definedName name="BExD9PNSYT7GASEGUVL48MUQ02WO" localSheetId="3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1" hidden="1">#REF!</definedName>
    <definedName name="BExD9TK2MIWFH5SKUYU9ZKF4NPHQ" localSheetId="3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1" hidden="1">#REF!</definedName>
    <definedName name="BExDA23J1UL1EN1K0BLX2TKAX4U0" localSheetId="3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1" hidden="1">#REF!</definedName>
    <definedName name="BExDA6594R2INH5X2F55YRZSKRND" localSheetId="3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1" hidden="1">#REF!</definedName>
    <definedName name="BExDA6LD9061UULVKUUI4QP8SK13" localSheetId="3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1" hidden="1">#REF!</definedName>
    <definedName name="BExDAGMVMNLQ6QXASB9R6D8DIT12" localSheetId="3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1" hidden="1">#REF!</definedName>
    <definedName name="BExDAYBHU9ADLXI8VRC7F608RVGM" localSheetId="3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1" hidden="1">#REF!</definedName>
    <definedName name="BExDBDR1XR0FV0CYUCB2OJ7CJCZU" localSheetId="3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1" hidden="1">#REF!</definedName>
    <definedName name="BExDC7F818VN0S18ID7XRCRVYPJ4" localSheetId="3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1" hidden="1">#REF!</definedName>
    <definedName name="BExDCL7K96PC9VZYB70ZW3QPVIJE" localSheetId="3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1" hidden="1">#REF!</definedName>
    <definedName name="BExDCP3UZ3C2O4C1F7KMU0Z9U32N" localSheetId="3" hidden="1">#REF!</definedName>
    <definedName name="BExDCP3UZ3C2O4C1F7KMU0Z9U32N" localSheetId="8" hidden="1">#REF!</definedName>
    <definedName name="BExDCP3UZ3C2O4C1F7KMU0Z9U32N" hidden="1">#REF!</definedName>
    <definedName name="BExENU8ISP26W97JG63CN1XT9KB4" localSheetId="1" hidden="1">#REF!</definedName>
    <definedName name="BExENU8ISP26W97JG63CN1XT9KB4" localSheetId="3" hidden="1">#REF!</definedName>
    <definedName name="BExENU8ISP26W97JG63CN1XT9KB4" localSheetId="8" hidden="1">#REF!</definedName>
    <definedName name="BExENU8ISP26W97JG63CN1XT9KB4" hidden="1">#REF!</definedName>
    <definedName name="BExEO14OTKLVDBTNB2ONGZ4YB20H" localSheetId="1" hidden="1">#REF!</definedName>
    <definedName name="BExEO14OTKLVDBTNB2ONGZ4YB20H" localSheetId="3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1" hidden="1">#REF!</definedName>
    <definedName name="BExEO80UUNTK4DX33Z5TYLM8NYZM" localSheetId="3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1" hidden="1">#REF!</definedName>
    <definedName name="BExEOBX3WECDMYCV9RLN49APTXMM" localSheetId="3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1" hidden="1">#REF!</definedName>
    <definedName name="BExEPN9VIYI0FVL0HLZQXJFO6TT0" localSheetId="3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1" hidden="1">#REF!</definedName>
    <definedName name="BExEPQPUOD4B6H60DKEB9159F7DR" localSheetId="3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1" hidden="1">#REF!</definedName>
    <definedName name="BExEPYT6VDSMR8MU2341Q5GM2Y9V" localSheetId="3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1" hidden="1">#REF!</definedName>
    <definedName name="BExEQ2ENYLMY8K1796XBB31CJHNN" localSheetId="3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1" hidden="1">#REF!</definedName>
    <definedName name="BExEQ2PFE4N40LEPGDPS90WDL6BN" localSheetId="3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1" hidden="1">#REF!</definedName>
    <definedName name="BExEQ2PFURT24NQYGYVE8NKX1EGA" localSheetId="3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1" hidden="1">#REF!</definedName>
    <definedName name="BExEQB8ZWXO6IIGOEPWTLOJGE2NR" localSheetId="3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1" hidden="1">#REF!</definedName>
    <definedName name="BExEQBZX0EL6LIKPY01197ACK65H" localSheetId="3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1" hidden="1">#REF!</definedName>
    <definedName name="BExEQDXZALJLD4OBF74IKZBR13SR" localSheetId="3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1" hidden="1">#REF!</definedName>
    <definedName name="BExEQFLE2RPWGMWQAI4JMKUEFRPT" localSheetId="3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1" hidden="1">#REF!</definedName>
    <definedName name="BExEQJHNJV9U65F5VGIGX0VM02VF" localSheetId="3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1" hidden="1">#REF!</definedName>
    <definedName name="BExEQTZAP8R69U31W4LKGTKKGKQE" localSheetId="3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1" hidden="1">#REF!</definedName>
    <definedName name="BExER2O72H1F9WV6S1J04C15PXX7" localSheetId="3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1" hidden="1">#REF!</definedName>
    <definedName name="BExERIPCI7N2NW7JRL59DVT0TTSU" localSheetId="3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1" hidden="1">#REF!</definedName>
    <definedName name="BExERRUIKIOATPZ9U4HQ0V52RJAU" localSheetId="3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1" hidden="1">#REF!</definedName>
    <definedName name="BExERSANFNM1O7T65PC5MJ301YET" localSheetId="3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1" hidden="1">#REF!</definedName>
    <definedName name="BExERU8P606C6QQZZL55U0ZQYQF1" localSheetId="3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3" hidden="1">[42]ZZCOOM_M03_Q004!#REF!</definedName>
    <definedName name="BExERWCEBKQRYWRQLYJ4UCMMKTHG" localSheetId="8" hidden="1">[42]ZZCOOM_M03_Q004!#REF!</definedName>
    <definedName name="BExERWCEBKQRYWRQLYJ4UCMMKTHG" hidden="1">[42]ZZCOOM_M03_Q004!#REF!</definedName>
    <definedName name="BExERXE1QW042A2T25RI4DVUU59O" localSheetId="1" hidden="1">#REF!</definedName>
    <definedName name="BExERXE1QW042A2T25RI4DVUU59O" localSheetId="3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1" hidden="1">#REF!</definedName>
    <definedName name="BExES44RHHDL3V7FLV6M20834WF1" localSheetId="3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1" hidden="1">#REF!</definedName>
    <definedName name="BExES4A7VE2X3RYYTVRLKZD4I7WU" localSheetId="3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1" hidden="1">#REF!</definedName>
    <definedName name="BExESLYUFDACMPARVY264HKBCXLX" localSheetId="3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1" hidden="1">#REF!</definedName>
    <definedName name="BExESMKD95A649M0WRSG6CXXP326" localSheetId="3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1" hidden="1">#REF!</definedName>
    <definedName name="BExESR27ZXJG5VMY4PR9D940VS7T" localSheetId="3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1" hidden="1">#REF!</definedName>
    <definedName name="BExESVK1YRJM6UG6FBYOF9CNX29X" localSheetId="3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1" hidden="1">#REF!</definedName>
    <definedName name="BExESZ03KXL8DQ2591HLR56ZML94" localSheetId="3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1" hidden="1">#REF!</definedName>
    <definedName name="BExESZAW5N443NRTKIP59OEI1CR6" localSheetId="3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1" hidden="1">#REF!</definedName>
    <definedName name="BExET3HXQ60A4O2OLKX8QNXRI6LQ" localSheetId="3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1" hidden="1">#REF!</definedName>
    <definedName name="BExET4EAH366GROMVVMDCSUI1018" localSheetId="3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1" hidden="1">#REF!</definedName>
    <definedName name="BExETA3B1FCIOA80H94K90FWXQKE" localSheetId="3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1" hidden="1">#REF!</definedName>
    <definedName name="BExETAZOYT4CJIT8RRKC9F2HJG1D" localSheetId="3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1" hidden="1">#REF!</definedName>
    <definedName name="BExETB55BNG40G9YOI2H6UHIR9WU" localSheetId="3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1" hidden="1">#REF!</definedName>
    <definedName name="BExETF6QD5A9GEINE1KZRRC2LXWM" localSheetId="3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1" hidden="1">#REF!</definedName>
    <definedName name="BExETQ9XRXLUACN82805SPSPNKHI" localSheetId="3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1" hidden="1">#REF!</definedName>
    <definedName name="BExETR0YRMOR63E6DHLEHV9QVVON" localSheetId="3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1" hidden="1">#REF!</definedName>
    <definedName name="BExETVO51BGF7GGNGB21UD7OIF15" localSheetId="3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1" hidden="1">#REF!</definedName>
    <definedName name="BExETVTGY38YXYYF7N73OYN6FYY3" localSheetId="3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1" hidden="1">#REF!</definedName>
    <definedName name="BExETVTH8RADW05P2XUUV7V44TWW" localSheetId="3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1" hidden="1">#REF!</definedName>
    <definedName name="BExETW9PYUAV5QY6A4VCYZRIOUX4" localSheetId="3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1" hidden="1">#REF!</definedName>
    <definedName name="BExEUGNELLVZ7K2PYWP2TG8T65XQ" localSheetId="3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1" hidden="1">#REF!</definedName>
    <definedName name="BExEUHUG1NGJGB6F1UH5IKFZ9B9M" localSheetId="3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1" hidden="1">#REF!</definedName>
    <definedName name="BExEUNE4T242Y59C6MS28MXEUGCP" localSheetId="3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1" hidden="1">#REF!</definedName>
    <definedName name="BExEUNU7FYVTR4DD1D31SS7PNXX2" localSheetId="3" hidden="1">#REF!</definedName>
    <definedName name="BExEUNU7FYVTR4DD1D31SS7PNXX2" localSheetId="8" hidden="1">#REF!</definedName>
    <definedName name="BExEUNU7FYVTR4DD1D31SS7PNXX2" hidden="1">#REF!</definedName>
    <definedName name="BExEUOAHB0OT3BACAHNZ3B905C0P" localSheetId="1" hidden="1">#REF!</definedName>
    <definedName name="BExEUOAHB0OT3BACAHNZ3B905C0P" localSheetId="3" hidden="1">#REF!</definedName>
    <definedName name="BExEUOAHB0OT3BACAHNZ3B905C0P" localSheetId="8" hidden="1">#REF!</definedName>
    <definedName name="BExEUOAHB0OT3BACAHNZ3B905C0P" hidden="1">#REF!</definedName>
    <definedName name="BExEV2TP7NA3ZR6RJGH5ER370OUM" localSheetId="1" hidden="1">#REF!</definedName>
    <definedName name="BExEV2TP7NA3ZR6RJGH5ER370OUM" localSheetId="3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1" hidden="1">#REF!</definedName>
    <definedName name="BExEV3Q7M5YTX3CY3QCP1SUIEP2E" localSheetId="3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1" hidden="1">#REF!</definedName>
    <definedName name="BExEV69USLNYO2QRJRC0J92XUF00" localSheetId="3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1" hidden="1">#REF!</definedName>
    <definedName name="BExEV6KNTQOCFD7GV726XQEVQ7R6" localSheetId="3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1" hidden="1">#REF!</definedName>
    <definedName name="BExEV6VGM4POO9QT9KH3QA3VYCWM" localSheetId="3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1" hidden="1">#REF!</definedName>
    <definedName name="BExEVCEYMOI0PGO7HAEOS9CVMU2O" localSheetId="3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1" hidden="1">#REF!</definedName>
    <definedName name="BExEVET98G3FU6QBF9LHYWSAMV0O" localSheetId="3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1" hidden="1">#REF!</definedName>
    <definedName name="BExEVNCUT0PDUYNJH7G6BSEWZOT2" localSheetId="3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1" hidden="1">#REF!</definedName>
    <definedName name="BExEVPGF4V5J0WQRZKUM8F9TTKZJ" localSheetId="3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1" hidden="1">#REF!</definedName>
    <definedName name="BExEVVLIEVWYRF2UUC1H0H5QU1CP" localSheetId="3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1" hidden="1">#REF!</definedName>
    <definedName name="BExEVWCKO8T84GW9Z3X47915XKSH" localSheetId="3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1" hidden="1">#REF!</definedName>
    <definedName name="BExEVZSJWMZ5L2ZE7AZC57CXKW6T" localSheetId="3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1" hidden="1">#REF!</definedName>
    <definedName name="BExEW0JL1GFFCXMDGW54CI7Y8FZN" localSheetId="3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1" hidden="1">#REF!</definedName>
    <definedName name="BExEW68M9WL8214QH9C7VCK7BN08" localSheetId="3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1" hidden="1">#REF!</definedName>
    <definedName name="BExEW8HFKH6F47KIHYBDRUEFZ2ZZ" localSheetId="3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1" hidden="1">#REF!</definedName>
    <definedName name="BExEWB6JHMITZPXHB6JATOCLLKLJ" localSheetId="3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1" hidden="1">#REF!</definedName>
    <definedName name="BExEWNBGQS1U2LW3W84T4LSJ9K00" localSheetId="3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1" hidden="1">#REF!</definedName>
    <definedName name="BExEWO7STL7HNZSTY8VQBPTX1WK6" localSheetId="3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1" hidden="1">#REF!</definedName>
    <definedName name="BExEWQ0M1N3KMKTDJ73H10QSG4W1" localSheetId="3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1" hidden="1">#REF!</definedName>
    <definedName name="BExEX43OR6NH8GF32YY2ZB6Y8WGP" localSheetId="3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1" hidden="1">#REF!</definedName>
    <definedName name="BExEX85F3OSW8NSCYGYPS9372Z1Q" localSheetId="3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1" hidden="1">#REF!</definedName>
    <definedName name="BExEX9HWY2G6928ZVVVQF77QCM2C" localSheetId="3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1" hidden="1">#REF!</definedName>
    <definedName name="BExEXBQWAYKMVBRJRHB8PFCSYFVN" localSheetId="3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1" hidden="1">#REF!</definedName>
    <definedName name="BExEXGE2TE9MQWLQVHL7XGQWL102" localSheetId="3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1" hidden="1">#REF!</definedName>
    <definedName name="BExEXRBZ0DI9E2UFLLKYWGN66B61" localSheetId="3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1" hidden="1">#REF!</definedName>
    <definedName name="BExEXW4FSOZ9C2SZSQIAA3W82I5K" localSheetId="3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1" hidden="1">#REF!</definedName>
    <definedName name="BExEXZ4H2ZUNEW5I6I74GK08QAQC" localSheetId="3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1" hidden="1">#REF!</definedName>
    <definedName name="BExEY42GK80HA9M84NTZ3NV9K2VI" localSheetId="3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1" hidden="1">#REF!</definedName>
    <definedName name="BExEYLG9FL9V1JPPNZ3FUDNSEJ4V" localSheetId="3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1" hidden="1">#REF!</definedName>
    <definedName name="BExEYOW8C1B3OUUCIGEC7L8OOW1Z" localSheetId="3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1" hidden="1">#REF!</definedName>
    <definedName name="BExEYPCI2LT224YS4M3T50V85FAG" localSheetId="3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1" hidden="1">#REF!</definedName>
    <definedName name="BExEYUQJXZT6N5HJH8ACJF6SRWEE" localSheetId="3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1" hidden="1">#REF!</definedName>
    <definedName name="BExEYYC7KLO4XJQW9GMGVVJQXF4C" localSheetId="3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1" hidden="1">#REF!</definedName>
    <definedName name="BExEZ1S6VZCG01ZPLBSS9Z1SBOJ2" localSheetId="3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1" hidden="1">#REF!</definedName>
    <definedName name="BExEZ6KV8TDKOO0Y66LSH9DCFW5M" localSheetId="3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1" hidden="1">#REF!</definedName>
    <definedName name="BExEZGBFNJR8DLPN0V11AU22L6WY" localSheetId="3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1" hidden="1">#REF!</definedName>
    <definedName name="BExEZVR61GWO1ZM3XHWUKRJJMQXV" localSheetId="3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1" hidden="1">#REF!</definedName>
    <definedName name="BExF02Y3V3QEPO2XLDSK47APK9XJ" localSheetId="3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1" hidden="1">#REF!</definedName>
    <definedName name="BExF03E824NHBODFUZ3PZ5HLF85X" localSheetId="3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1" hidden="1">#REF!</definedName>
    <definedName name="BExF09OS91RT7N7IW8JLMZ121ZP3" localSheetId="3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1" hidden="1">#REF!</definedName>
    <definedName name="BExF0D4SEQ7RRCAER8UQKUJ4HH0Q" localSheetId="3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1" hidden="1">#REF!</definedName>
    <definedName name="BExF0D4Z97PCG5JI9CC2TFB553AX" localSheetId="3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1" hidden="1">#REF!</definedName>
    <definedName name="BExF0DAB1PUE0V936NFEK68CCKTJ" localSheetId="3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1" hidden="1">#REF!</definedName>
    <definedName name="BExF0LOEHV42P2DV7QL8O7HOQ3N9" localSheetId="3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1" hidden="1">#REF!</definedName>
    <definedName name="BExF0QRT0ZP2578DKKC9SRW40F5L" localSheetId="3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1" hidden="1">#REF!</definedName>
    <definedName name="BExF0WRM9VO25RLSO03ZOCE8H7K5" localSheetId="3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1" hidden="1">#REF!</definedName>
    <definedName name="BExF0ZRI7W4RSLIDLHTSM0AWXO3S" localSheetId="3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1" hidden="1">#REF!</definedName>
    <definedName name="BExF19CT3MMZZ2T5EWMDNG3UOJ01" localSheetId="3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1" hidden="1">#REF!</definedName>
    <definedName name="BExF1C1VNHJBRW2XQKVSL1KSLFZ8" localSheetId="3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1" hidden="1">#REF!</definedName>
    <definedName name="BExF1M38U6NX17YJA8YU359B5Z4M" localSheetId="3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1" hidden="1">#REF!</definedName>
    <definedName name="BExF1MU4W3NPEY0OHRDWP5IANCBB" localSheetId="3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1" hidden="1">#REF!</definedName>
    <definedName name="BExF1MZN8MWMOKOARHJ1QAF9HPGT" localSheetId="3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1" hidden="1">#REF!</definedName>
    <definedName name="BExF1US4ZIQYSU5LBFYNRA9N0K2O" localSheetId="3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1" hidden="1">#REF!</definedName>
    <definedName name="BExF272JNPJCK1XLBG016XXBVFO8" localSheetId="3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1" hidden="1">#REF!</definedName>
    <definedName name="BExF2CWZN6E87RGTBMD4YQI2QT7R" localSheetId="3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1" hidden="1">#REF!</definedName>
    <definedName name="BExF2DYO1WQ7GMXSTAQRDBW1NSFG" localSheetId="3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1" hidden="1">#REF!</definedName>
    <definedName name="BExF2H9D3MC9XKLPZ6VIP4F7G4YN" localSheetId="3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1" hidden="1">#REF!</definedName>
    <definedName name="BExF2MSWNUY9Z6BZJQZ538PPTION" localSheetId="3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1" hidden="1">#REF!</definedName>
    <definedName name="BExF2QZYWHTYGUTTXR15CKCV3LS7" localSheetId="3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1" hidden="1">#REF!</definedName>
    <definedName name="BExF2T8Y6TSJ74RMSZOA9CEH4OZ6" localSheetId="3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1" hidden="1">#REF!</definedName>
    <definedName name="BExF31N3YM4F37EOOY8M8VI1KXN8" localSheetId="3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1" hidden="1">#REF!</definedName>
    <definedName name="BExF37C1YKBT79Z9SOJAG5MXQGTU" localSheetId="3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1" hidden="1">#REF!</definedName>
    <definedName name="BExF3A6HPA6DGYALZNHHJPMCUYZR" localSheetId="3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1" hidden="1">#REF!</definedName>
    <definedName name="BExF3GMJW5D7066GYKTMM3CVH1HE" localSheetId="3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1" hidden="1">#REF!</definedName>
    <definedName name="BExF3I9T44X7DV9HHV51DVDDPPZG" localSheetId="3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1" hidden="1">#REF!</definedName>
    <definedName name="BExF3IKLZ35F2D4DI7R7P7NZLVC3" localSheetId="3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1" hidden="1">#REF!</definedName>
    <definedName name="BExF3JMFX5DILOIFUDIO1HZUK875" localSheetId="3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1" hidden="1">#REF!</definedName>
    <definedName name="BExF3KIO2G9LJYXZ61H8PJJ6OQXV" localSheetId="3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1" hidden="1">#REF!</definedName>
    <definedName name="BExF3MGVCZHXDAUDZAGUYESZ3RC8" localSheetId="3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1" hidden="1">#REF!</definedName>
    <definedName name="BExF3NTC4BGZEM6B87TCFX277QCS" localSheetId="3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1" hidden="1">#REF!</definedName>
    <definedName name="BExF3Q2DOSQI9SIAXB522CN0WBZ7" localSheetId="3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1" hidden="1">#REF!</definedName>
    <definedName name="BExF3Q7NI90WT31QHYSJDIG0LLLJ" localSheetId="3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1" hidden="1">#REF!</definedName>
    <definedName name="BExF3QD55TIY1MSBSRK9TUJKBEWO" localSheetId="3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1" hidden="1">#REF!</definedName>
    <definedName name="BExF3QT8J6RIF1L3R700MBSKIOKW" localSheetId="3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1" hidden="1">#REF!</definedName>
    <definedName name="BExF42SSBVPMLK2UB3B7FPEIY9TU" localSheetId="3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1" hidden="1">#REF!</definedName>
    <definedName name="BExF4HXSWB50BKYPWA0HTT8W56H6" localSheetId="3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1" hidden="1">#REF!</definedName>
    <definedName name="BExF4J4Y60OUA8GY6YN8XVRUX80A" localSheetId="3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1" hidden="1">#REF!</definedName>
    <definedName name="BExF4KHF04IWW4LQ95FHQPFE4Y9K" localSheetId="3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1" hidden="1">#REF!</definedName>
    <definedName name="BExF4MVQM5Y0QRDLDFSKWWTF709C" localSheetId="3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1" hidden="1">#REF!</definedName>
    <definedName name="BExF4PVMZYV36E8HOYY06J81AMBI" localSheetId="3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1" hidden="1">#REF!</definedName>
    <definedName name="BExF4SF9NEX1FZE9N8EXT89PM54D" localSheetId="3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1" hidden="1">#REF!</definedName>
    <definedName name="BExF52GTGP8MHGII4KJ8TJGR8W8U" localSheetId="3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1" hidden="1">#REF!</definedName>
    <definedName name="BExF57K7L3UC1I2FSAWURR4SN0UN" localSheetId="3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1" hidden="1">#REF!</definedName>
    <definedName name="BExF5HR2GFV7O8LKG9SJ4BY78LYA" localSheetId="3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1" hidden="1">#REF!</definedName>
    <definedName name="BExF5ZFO2A29GHWR5ES64Z9OS16J" localSheetId="3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1" hidden="1">#REF!</definedName>
    <definedName name="BExF63S045JO7H2ZJCBTBVH3SUIF" localSheetId="3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1" hidden="1">#REF!</definedName>
    <definedName name="BExF642TEGTXCI9A61ZOONJCB0U1" localSheetId="3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1" hidden="1">#REF!</definedName>
    <definedName name="BExF67O951CF8UJF3KBDNR0E83C1" localSheetId="3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1" hidden="1">#REF!</definedName>
    <definedName name="BExF6EV7I35NVMIJGYTB6E24YVPA" localSheetId="3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1" hidden="1">#REF!</definedName>
    <definedName name="BExF6FGUF393KTMBT40S5BYAFG00" localSheetId="3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1" hidden="1">#REF!</definedName>
    <definedName name="BExF6GNYXWY8A0SY4PW1B6KJMMTM" localSheetId="3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1" hidden="1">#REF!</definedName>
    <definedName name="BExF6IB8K74Z0AFT05GPOKKZW7C9" localSheetId="3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1" hidden="1">#REF!</definedName>
    <definedName name="BExF6NUXJI11W2IAZNAM1QWC0459" localSheetId="3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1" hidden="1">#REF!</definedName>
    <definedName name="BExF6RR76KNVIXGJOVFO8GDILKGZ" localSheetId="3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1" hidden="1">#REF!</definedName>
    <definedName name="BExF6ZE8D5CMPJPRWT6S4HM56LPF" localSheetId="3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1" hidden="1">#REF!</definedName>
    <definedName name="BExF76FV8SF7AJK7B35AL7VTZF6D" localSheetId="3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1" hidden="1">#REF!</definedName>
    <definedName name="BExF7EOIMC1OYL1N7835KGOI0FIZ" localSheetId="3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1" hidden="1">#REF!</definedName>
    <definedName name="BExF7K88K7ASGV6RAOAGH52G04VR" localSheetId="3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1" hidden="1">#REF!</definedName>
    <definedName name="BExF7OVDRP3LHNAF2CX4V84CKKIR" localSheetId="3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1" hidden="1">#REF!</definedName>
    <definedName name="BExF7QO41X2A2SL8UXDNP99GY7U9" localSheetId="3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1" hidden="1">#REF!</definedName>
    <definedName name="BExF7QYWRJ8S4SID84VVXH3TN7X8" localSheetId="3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1" hidden="1">#REF!</definedName>
    <definedName name="BExF81GI8B8WBHXFTET68A9358BR" localSheetId="3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1" hidden="1">#REF!</definedName>
    <definedName name="BExGKN1EUJWHOYSSFY4XX6T9QVV5" localSheetId="3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1" hidden="1">#REF!</definedName>
    <definedName name="BExGL97US0Y3KXXASUTVR26XLT70" localSheetId="3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1" hidden="1">#REF!</definedName>
    <definedName name="BExGL9TEJAX73AMCXKXTMRO9T6QA" localSheetId="3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1" hidden="1">#REF!</definedName>
    <definedName name="BExGLBM5GKGBJDTZSMMBZBAVQ7N1" localSheetId="3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1" hidden="1">#REF!</definedName>
    <definedName name="BExGLC7R4C33RO0PID97ZPPVCW4M" localSheetId="3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1" hidden="1">#REF!</definedName>
    <definedName name="BExGLFIF7HCFSHNQHKEV6RY0WCO3" localSheetId="3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1" hidden="1">#REF!</definedName>
    <definedName name="BExGLPP9Z6SH15N8AV0F7H58S14K" localSheetId="3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1" hidden="1">#REF!</definedName>
    <definedName name="BExGLQATG820J44V2O4JEICPUUTR" localSheetId="3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1" hidden="1">#REF!</definedName>
    <definedName name="BExGLTARRL0J772UD2TXEYAVPY6E" localSheetId="3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1" hidden="1">#REF!</definedName>
    <definedName name="BExGLYE6RZTAAWHJBG2QFJPTDS2Q" localSheetId="3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1" hidden="1">#REF!</definedName>
    <definedName name="BExGM4DZ65OAQP7MA4LN6QMYZOFF" localSheetId="3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1" hidden="1">#REF!</definedName>
    <definedName name="BExGMCXCWEC9XNUOEMZ61TMI6CUO" localSheetId="3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1" hidden="1">#REF!</definedName>
    <definedName name="BExGMJDGIH0MEPC2TUSFUCY2ROTB" localSheetId="3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1" hidden="1">#REF!</definedName>
    <definedName name="BExGMKPW2HPKN0M0XKF3AZ8YP0D6" localSheetId="3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1" hidden="1">#REF!</definedName>
    <definedName name="BExGMOGUOL3NATNV0TIZH2J6DLLD" localSheetId="3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1" hidden="1">#REF!</definedName>
    <definedName name="BExGMP2F175LGL6QVSJGP6GKYHHA" localSheetId="3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1" hidden="1">#REF!</definedName>
    <definedName name="BExGMPIIP8GKML2VVA8OEFL43NCS" localSheetId="3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1" hidden="1">#REF!</definedName>
    <definedName name="BExGMZ3SRIXLXMWBVOXXV3M4U4YL" localSheetId="3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1" hidden="1">#REF!</definedName>
    <definedName name="BExGMZ3UBN48IXU1ZEFYECEMZ1IM" localSheetId="3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1" hidden="1">#REF!</definedName>
    <definedName name="BExGN4I0QATXNZCLZJM1KH1OIJQH" localSheetId="3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1" hidden="1">#REF!</definedName>
    <definedName name="BExGN9FZ2RWCMSY1YOBJKZMNIM9R" localSheetId="3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1" hidden="1">#REF!</definedName>
    <definedName name="BExGNDSIMTHOCXXG6QOGR6DA8SGG" localSheetId="3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1" hidden="1">#REF!</definedName>
    <definedName name="BExGNHOS7RBERG1J2M2HVGSRZL5G" localSheetId="3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1" hidden="1">#REF!</definedName>
    <definedName name="BExGNJ18W3Q55XAXY8XTFB80IVMV" localSheetId="3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1" hidden="1">#REF!</definedName>
    <definedName name="BExGNN2YQ9BDAZXT2GLCSAPXKIM7" localSheetId="3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1" hidden="1">#REF!</definedName>
    <definedName name="BExGNP6INLF5NZFP5ME6K7C9Y0NH" localSheetId="3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1" hidden="1">#REF!</definedName>
    <definedName name="BExGNSS0CKRPKHO25R3TDBEL2NHX" localSheetId="3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1" hidden="1">#REF!</definedName>
    <definedName name="BExGNYH0MO8NOVS85L15G0RWX4GW" localSheetId="3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1" hidden="1">#REF!</definedName>
    <definedName name="BExGNZO44DEG8CGIDYSEGDUQ531R" localSheetId="3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1" hidden="1">#REF!</definedName>
    <definedName name="BExGO22GMMPZVQY9RQ8MDKZDP5G3" localSheetId="3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1" hidden="1">#REF!</definedName>
    <definedName name="BExGO2O0V6UYDY26AX8OSN72F77N" localSheetId="3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1" hidden="1">#REF!</definedName>
    <definedName name="BExGO2YUBOVLYHY1QSIHRE1KLAFV" localSheetId="3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1" hidden="1">#REF!</definedName>
    <definedName name="BExGO70E2O70LF46V8T26YFPL4V8" localSheetId="3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1" hidden="1">#REF!</definedName>
    <definedName name="BExGOB25QJMQCQE76MRW9X58OIOO" localSheetId="3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1" hidden="1">#REF!</definedName>
    <definedName name="BExGODAZKJ9EXMQZNQR5YDBSS525" localSheetId="3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1" hidden="1">#REF!</definedName>
    <definedName name="BExGODR8ZSMUC11I56QHSZ686XV5" localSheetId="3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1" hidden="1">#REF!</definedName>
    <definedName name="BExGOXJDHUDPDT8I8IVGVW9J0R5Q" localSheetId="3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1" hidden="1">#REF!</definedName>
    <definedName name="BExGPAPYI1N5W3IH8H485BHSVOY3" localSheetId="3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1" hidden="1">#REF!</definedName>
    <definedName name="BExGPFO3GOKYO2922Y91GMQRCMOA" localSheetId="3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1" hidden="1">#REF!</definedName>
    <definedName name="BExGPHGT5KDOCMV2EFS4OVKTWBRD" localSheetId="3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1" hidden="1">#REF!</definedName>
    <definedName name="BExGPID72Y4Y619LWASUQZKZHJNC" localSheetId="3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1" hidden="1">#REF!</definedName>
    <definedName name="BExGPPENQIANVGLVQJ77DK5JPRTB" localSheetId="3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1" hidden="1">#REF!</definedName>
    <definedName name="BExGPSUUG7TL5F5PTYU6G4HPJV1B" localSheetId="3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1" hidden="1">#REF!</definedName>
    <definedName name="BExGQ1E950UYXYWQ84EZEQPWHVYY" localSheetId="3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1" hidden="1">#REF!</definedName>
    <definedName name="BExGQ1ZU4967P72AHF4V1D0FOL5C" localSheetId="3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1" hidden="1">#REF!</definedName>
    <definedName name="BExGQ36ZOMR9GV8T05M605MMOY3Y" localSheetId="3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1" hidden="1">#REF!</definedName>
    <definedName name="BExGQ4ZP0PPMLDNVBUG12W9FFVI9" localSheetId="3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1" hidden="1">#REF!</definedName>
    <definedName name="BExGQ61DTJ0SBFMDFBAK3XZ9O0ZO" localSheetId="3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1" hidden="1">#REF!</definedName>
    <definedName name="BExGQ6SG9XEOD0VMBAR22YPZWSTA" localSheetId="3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1" hidden="1">#REF!</definedName>
    <definedName name="BExGQ8FQN3FRAGH5H2V74848P5JX" localSheetId="3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1" hidden="1">#REF!</definedName>
    <definedName name="BExGQGJ1A7LNZUS8QSMOG8UNGLMK" localSheetId="3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1" hidden="1">#REF!</definedName>
    <definedName name="BExGQLBNZ35IK2VK33HJUAE4ADX2" localSheetId="3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1" hidden="1">#REF!</definedName>
    <definedName name="BExGQPO7ENFEQC0NC6MC9OZR2LHY" localSheetId="3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1" hidden="1">#REF!</definedName>
    <definedName name="BExGQX0H4EZMXBJTKJJE4ICJWN5O" localSheetId="3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1" hidden="1">#REF!</definedName>
    <definedName name="BExGR4CW3WRIID17GGX4MI9ZDHFE" localSheetId="3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1" hidden="1">#REF!</definedName>
    <definedName name="BExGR65GJX27MU2OL6NI5PB8XVB4" localSheetId="3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1" hidden="1">#REF!</definedName>
    <definedName name="BExGR6LQ97HETGS3CT96L4IK0JSH" localSheetId="3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1" hidden="1">#REF!</definedName>
    <definedName name="BExGR9ATP2LVT7B9OCPSLJ11H9SX" localSheetId="3" hidden="1">#REF!</definedName>
    <definedName name="BExGR9ATP2LVT7B9OCPSLJ11H9SX" localSheetId="8" hidden="1">#REF!</definedName>
    <definedName name="BExGR9ATP2LVT7B9OCPSLJ11H9SX" hidden="1">#REF!</definedName>
    <definedName name="BExGrid1" localSheetId="1">#REF!</definedName>
    <definedName name="BExGrid1" localSheetId="3">#REF!</definedName>
    <definedName name="BExGrid1">#REF!</definedName>
    <definedName name="BExGRILCZ3BMTGDY72B1Q9BUGW0J" localSheetId="1" hidden="1">#REF!</definedName>
    <definedName name="BExGRILCZ3BMTGDY72B1Q9BUGW0J" localSheetId="3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1" hidden="1">#REF!</definedName>
    <definedName name="BExGRNZJ74Y6OYJB9F9Y9T3CAHOS" localSheetId="3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1" hidden="1">#REF!</definedName>
    <definedName name="BExGRPC5QJQ7UGQ4P7CFWVGRQGFW" localSheetId="3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1" hidden="1">#REF!</definedName>
    <definedName name="BExGRSMULUXOBEN8G0TK90PRKQ9O" localSheetId="3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1" hidden="1">#REF!</definedName>
    <definedName name="BExGRUKVVKDL8483WI70VN2QZDGD" localSheetId="3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1" hidden="1">#REF!</definedName>
    <definedName name="BExGS2IWR5DUNJ1U9PAKIV8CMBNI" localSheetId="3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1" hidden="1">#REF!</definedName>
    <definedName name="BExGS69P9FFTEOPDS0MWFKF45G47" localSheetId="3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1" hidden="1">#REF!</definedName>
    <definedName name="BExGS6F1JFHM5MUJ1RFO50WP6D05" localSheetId="3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1" hidden="1">#REF!</definedName>
    <definedName name="BExGSA5YB5ZGE4NHDVCZ55TQAJTL" localSheetId="3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1" hidden="1">#REF!</definedName>
    <definedName name="BExGSBYPYOBOB218ABCIM2X63GJ8" localSheetId="3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1" hidden="1">#REF!</definedName>
    <definedName name="BExGSCEUCQQVDEEKWJ677QTGUVTE" localSheetId="3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1" hidden="1">#REF!</definedName>
    <definedName name="BExGSQY65LH1PCKKM5WHDW83F35O" localSheetId="3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1" hidden="1">#REF!</definedName>
    <definedName name="BExGSYW1GKISF0PMUAK3XJK9PEW9" localSheetId="3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1" hidden="1">#REF!</definedName>
    <definedName name="BExGT0DZJB6LSF6L693UUB9EY1VQ" localSheetId="3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1" hidden="1">#REF!</definedName>
    <definedName name="BExGTEMKIEF46KBIDWCAOAN5U718" localSheetId="3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1" hidden="1">#REF!</definedName>
    <definedName name="BExGTGVFIF8HOQXR54SK065A8M4K" localSheetId="3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1" hidden="1">#REF!</definedName>
    <definedName name="BExGTIYX3OWPIINOGY1E4QQYSKHP" localSheetId="3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1" hidden="1">#REF!</definedName>
    <definedName name="BExGTKGUN0KUU3C0RL2LK98D8MEK" localSheetId="3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1" hidden="1">#REF!</definedName>
    <definedName name="BExGTV3U5SZUPLTWEMEY3IIN1L4L" localSheetId="3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1" hidden="1">#REF!</definedName>
    <definedName name="BExGTZ046J7VMUG4YPKFN2K8TWB7" localSheetId="3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1" hidden="1">#REF!</definedName>
    <definedName name="BExGTZ04EFFQ3Z3JMM0G35JYWUK3" localSheetId="3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1" hidden="1">#REF!</definedName>
    <definedName name="BExGU2G9OPRZRIU9YGF6NX9FUW0J" localSheetId="3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1" hidden="1">#REF!</definedName>
    <definedName name="BExGU6HTKLRZO8UOI3DTAM5RFDBA" localSheetId="3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1" hidden="1">#REF!</definedName>
    <definedName name="BExGUDDZXFFQHAF4UZF8ZB1HO7H6" localSheetId="3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1" hidden="1">#REF!</definedName>
    <definedName name="BExGUI6NCRHY7EAB6SK6EPPMWFG1" localSheetId="3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1" hidden="1">#REF!</definedName>
    <definedName name="BExGUIBXBRHGM97ZX6GBA4ZDQ79C" localSheetId="3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1" hidden="1">#REF!</definedName>
    <definedName name="BExGUM8D91UNPCOO4TKP9FGX85TF" localSheetId="3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1" hidden="1">#REF!</definedName>
    <definedName name="BExGUMDP0WYFBZL2MCB36WWJIC04" localSheetId="3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1" hidden="1">#REF!</definedName>
    <definedName name="BExGUQF9N9FKI7S0H30WUAEB5LPD" localSheetId="3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1" hidden="1">#REF!</definedName>
    <definedName name="BExGUR6BA03XPBK60SQUW197GJ5X" localSheetId="3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1" hidden="1">#REF!</definedName>
    <definedName name="BExGUVIP60TA4B7X2PFGMBFUSKGX" localSheetId="3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1" hidden="1">#REF!</definedName>
    <definedName name="BExGUVTIIWAK5T0F5FD428QDO46W" localSheetId="3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1" hidden="1">#REF!</definedName>
    <definedName name="BExGUZKF06F209XL1IZWVJEQ82EE" localSheetId="3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1" hidden="1">#REF!</definedName>
    <definedName name="BExGUZPWM950OZ8P1A3N86LXK97U" localSheetId="3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1" hidden="1">#REF!</definedName>
    <definedName name="BExGV2EVT380QHD4AP2RL9MR8L5L" localSheetId="3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1" hidden="1">#REF!</definedName>
    <definedName name="BExGVBUSKOI7KB24K40PTXJE6MER" localSheetId="3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1" hidden="1">#REF!</definedName>
    <definedName name="BExGVGSQSVWTL2MNI6TT8Y92W3KA" localSheetId="3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1" hidden="1">#REF!</definedName>
    <definedName name="BExGVHP63K0GSYU17R73XGX6W2U6" localSheetId="3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1" hidden="1">#REF!</definedName>
    <definedName name="BExGVN3DDSLKWSP9MVJS9QMNEUIK" localSheetId="3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1" hidden="1">#REF!</definedName>
    <definedName name="BExGVUVVMLOCR9DPVUZSQ141EE4J" localSheetId="3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1" hidden="1">#REF!</definedName>
    <definedName name="BExGVV6OOLDQ3TXZK51TTF3YX0WN" localSheetId="3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1" hidden="1">#REF!</definedName>
    <definedName name="BExGW0KVS7U0C87XFZ78QW991IEV" localSheetId="3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1" hidden="1">#REF!</definedName>
    <definedName name="BExGW0Q7QHE29TGNWAWQ6GR0V6TQ" localSheetId="3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1" hidden="1">#REF!</definedName>
    <definedName name="BExGW2Z7AMPG6H9EXA9ML6EZVGGA" localSheetId="3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1" hidden="1">#REF!</definedName>
    <definedName name="BExGWABG5VT5XO1A196RK61AXA8C" localSheetId="3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1" hidden="1">#REF!</definedName>
    <definedName name="BExGWEO0JDG84NYLEAV5NSOAGMJZ" localSheetId="3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1" hidden="1">#REF!</definedName>
    <definedName name="BExGWLEOC70Z8QAJTPT2PDHTNM4L" localSheetId="3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1" hidden="1">#REF!</definedName>
    <definedName name="BExGWNCXLCRTLBVMTXYJ5PHQI6SS" localSheetId="3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1" hidden="1">#REF!</definedName>
    <definedName name="BExGX4L8N6ERT0Q4EVVNA97EGD80" localSheetId="3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1" hidden="1">#REF!</definedName>
    <definedName name="BExGX5MWTL78XM0QCP4NT564ML39" localSheetId="3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1" hidden="1">#REF!</definedName>
    <definedName name="BExGX6U988MCFIGDA1282F92U9AA" localSheetId="3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1" hidden="1">#REF!</definedName>
    <definedName name="BExGX7FTB1CKAT5HUW6H531FIY6I" localSheetId="3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1" hidden="1">#REF!</definedName>
    <definedName name="BExGX9DVACJQIZ4GH6YAD2A7F70O" localSheetId="3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1" hidden="1">#REF!</definedName>
    <definedName name="BExGXCZBQISQ3IMF6DJH1OXNAQP8" localSheetId="3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1" hidden="1">#REF!</definedName>
    <definedName name="BExGXDVP2S2Y8Z8Q43I78RCIK3DD" localSheetId="3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1" hidden="1">#REF!</definedName>
    <definedName name="BExGXJ9W5JU7TT9S0BKL5Y6VVB39" localSheetId="3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1" hidden="1">#REF!</definedName>
    <definedName name="BExGXWB73RJ4BASBQTQ8EY0EC1EB" localSheetId="3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1" hidden="1">#REF!</definedName>
    <definedName name="BExGXZ0ABB43C7SMRKZHWOSU9EQX" localSheetId="3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1" hidden="1">#REF!</definedName>
    <definedName name="BExGY6SU3SYVCJ3AG2ITY59SAZ5A" localSheetId="3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1" hidden="1">#REF!</definedName>
    <definedName name="BExGY6YA4P5KMY2VHT0DYK3YTFAX" localSheetId="3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1" hidden="1">#REF!</definedName>
    <definedName name="BExGY8G88PVVRYHPHRPJZFSX6HSC" localSheetId="3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1" hidden="1">#REF!</definedName>
    <definedName name="BExGYC718HTZ80PNKYPVIYGRJVF6" localSheetId="3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1" hidden="1">#REF!</definedName>
    <definedName name="BExGYCNATXZY2FID93B17YWIPPRD" localSheetId="3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1" hidden="1">#REF!</definedName>
    <definedName name="BExGYGJJJ3BBCQAOA51WHP01HN73" localSheetId="3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1" hidden="1">#REF!</definedName>
    <definedName name="BExGYOS6TV2C72PLRFU8RP1I58GY" localSheetId="3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1" hidden="1">#REF!</definedName>
    <definedName name="BExGYXBM828PX0KPDVAZBWDL6MJZ" localSheetId="3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1" hidden="1">#REF!</definedName>
    <definedName name="BExGZJ78ZWZCVHZ3BKEKFJZ6MAEO" localSheetId="3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1" hidden="1">#REF!</definedName>
    <definedName name="BExGZOLH2QV73J3M9IWDDPA62TP4" localSheetId="3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1" hidden="1">#REF!</definedName>
    <definedName name="BExGZP1PWGFKVVVN4YDIS22DZPCR" localSheetId="3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1" hidden="1">#REF!</definedName>
    <definedName name="BExGZQUHCPM6G5U9OM8JU339JAG6" localSheetId="3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1" hidden="1">#REF!</definedName>
    <definedName name="BExH00FQKX09BD5WU4DB5KPXAUYA" localSheetId="3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1" hidden="1">#REF!</definedName>
    <definedName name="BExH00L21GZX5YJJGVMOAWBERLP5" localSheetId="3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1" hidden="1">#REF!</definedName>
    <definedName name="BExH02ZD6VAY1KQLAQYBBI6WWIZB" localSheetId="3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1" hidden="1">#REF!</definedName>
    <definedName name="BExH08Z6LQCGGSGSAILMHX4X7JMD" localSheetId="3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1" hidden="1">#REF!</definedName>
    <definedName name="BExH0KT9Z8HEVRRQRGQ8YHXRLIJA" localSheetId="3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1" hidden="1">#REF!</definedName>
    <definedName name="BExH0M0FDN12YBOCKL3XL2Z7T7Y8" localSheetId="3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1" hidden="1">#REF!</definedName>
    <definedName name="BExH0O9G06YPZ5TN9RYT326I1CP2" localSheetId="3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1" hidden="1">#REF!</definedName>
    <definedName name="BExH0PGM6RG0F3AAGULBIGOH91C2" localSheetId="3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1" hidden="1">#REF!</definedName>
    <definedName name="BExH0QIB3F0YZLM5XYHBCU5F0OVR" localSheetId="3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1" hidden="1">#REF!</definedName>
    <definedName name="BExH0RK5LJAAP7O67ZFB4RG6WPPL" localSheetId="3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1" hidden="1">#REF!</definedName>
    <definedName name="BExH0WNJAKTJRCKMTX8O4KNMIIJM" localSheetId="3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1" hidden="1">#REF!</definedName>
    <definedName name="BExH12Y4WX542WI3ZEM15AK4UM9J" localSheetId="3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1" hidden="1">#REF!</definedName>
    <definedName name="BExH18CCU7B8JWO8AWGEQRLWZG6J" localSheetId="3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1" hidden="1">#REF!</definedName>
    <definedName name="BExH1BN2H92IQKKP5IREFSS9FBF2" localSheetId="3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1" hidden="1">#REF!</definedName>
    <definedName name="BExH1FDTQXR9QQ31WDB7OPXU7MPT" localSheetId="3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1" hidden="1">#REF!</definedName>
    <definedName name="BExH1FOMEUIJNIDJAUY0ZQFBJSY9" localSheetId="3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1" hidden="1">#REF!</definedName>
    <definedName name="BExH1GA6TT290OTIZ8C3N610CYZ1" localSheetId="3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1" hidden="1">#REF!</definedName>
    <definedName name="BExH1I8E3HJSZLFRZZ1ZKX7TBJEP" localSheetId="3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1" hidden="1">#REF!</definedName>
    <definedName name="BExH1JFFHEBFX9BWJMNIA3N66R3Z" localSheetId="3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1" hidden="1">#REF!</definedName>
    <definedName name="BExH1XYRKX51T571O1SRBP9J1D98" localSheetId="3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1" hidden="1">#REF!</definedName>
    <definedName name="BExH1Z0GIUSVTF2H1G1I3PDGBNK2" localSheetId="3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1" hidden="1">#REF!</definedName>
    <definedName name="BExH225UTM6S9FW4MUDZS7F1PQSH" localSheetId="3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1" hidden="1">#REF!</definedName>
    <definedName name="BExH23271RF7AYZ542KHQTH68GQ7" localSheetId="3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1" hidden="1">#REF!</definedName>
    <definedName name="BExH2DP58R7D1BGUFBM2FHESVRF0" localSheetId="3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1" hidden="1">#REF!</definedName>
    <definedName name="BExH2GJQR4JALNB314RY0LDI49VH" localSheetId="3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1" hidden="1">#REF!</definedName>
    <definedName name="BExH2JZR49T7644JFVE7B3N7RZM9" localSheetId="3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1" hidden="1">#REF!</definedName>
    <definedName name="BExH2QVWL3AXHSB9EK2GQRD0DBRH" localSheetId="3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1" hidden="1">#REF!</definedName>
    <definedName name="BExH2WKXV8X5S2GSBBTWGI0NLNAH" localSheetId="3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1" hidden="1">#REF!</definedName>
    <definedName name="BExH2XS1UFYFGU0S0EBXX90W2WE8" localSheetId="3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1" hidden="1">#REF!</definedName>
    <definedName name="BExH2XS1X04DMUN544K5RU4XPDCI" localSheetId="3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1" hidden="1">#REF!</definedName>
    <definedName name="BExH2XS2TND9SB0GC295R4FP6K5Y" localSheetId="3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1" hidden="1">#REF!</definedName>
    <definedName name="BExH2ZA0SZ4SSITL50NA8LZ3OEX6" localSheetId="3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1" hidden="1">#REF!</definedName>
    <definedName name="BExH31Z3JNVJPESWKXHILGXZHP2M" localSheetId="3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1" hidden="1">#REF!</definedName>
    <definedName name="BExH3E9HZ3QJCDZW7WI7YACFQCHE" localSheetId="3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1" hidden="1">#REF!</definedName>
    <definedName name="BExH3IRB6764RQ5HBYRLH6XCT29X" localSheetId="3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1" hidden="1">#REF!</definedName>
    <definedName name="BExIG2U8V6RSB47SXLCQG3Q68YRO" localSheetId="3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1" hidden="1">#REF!</definedName>
    <definedName name="BExIGJBO8R13LV7CZ7C1YCP974NN" localSheetId="3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1" hidden="1">#REF!</definedName>
    <definedName name="BExIGWT86FPOEYTI8GXCGU5Y3KGK" localSheetId="3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1" hidden="1">#REF!</definedName>
    <definedName name="BExIHBHXA7E7VUTBVHXXXCH3A5CL" localSheetId="3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1" hidden="1">#REF!</definedName>
    <definedName name="BExIHBSOGRSH1GKS6GKBRAJ7GXFQ" localSheetId="3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1" hidden="1">#REF!</definedName>
    <definedName name="BExIHDFY73YM0AHAR2Z5OJTFKSL2" localSheetId="3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1" hidden="1">#REF!</definedName>
    <definedName name="BExIHPQCQTGEW8QOJVIQ4VX0P6DX" localSheetId="3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1" hidden="1">#REF!</definedName>
    <definedName name="BExII1KN91Q7DLW0UB7W2TJ5ACT9" localSheetId="3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1" hidden="1">#REF!</definedName>
    <definedName name="BExII50LI8I0CDOOZEMIVHVA2V95" localSheetId="3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1" hidden="1">#REF!</definedName>
    <definedName name="BExIINQWABWRGYDT02DOJQ5L7BQF" localSheetId="3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1" hidden="1">#REF!</definedName>
    <definedName name="BExIIXMY38TQD12CVV4S57L3I809" localSheetId="3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1" hidden="1">#REF!</definedName>
    <definedName name="BExIIY37NEVU2LGS1JE4VR9AN6W4" localSheetId="3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1" hidden="1">#REF!</definedName>
    <definedName name="BExIIYJAGXR8TPZ1KCYM7EGJ79UW" localSheetId="3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1" hidden="1">#REF!</definedName>
    <definedName name="BExIJ3160YCWGAVEU0208ZGXXG3P" localSheetId="3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1" hidden="1">#REF!</definedName>
    <definedName name="BExIJFGZJ5ED9D6KAY4PGQYLELAX" localSheetId="3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1" hidden="1">#REF!</definedName>
    <definedName name="BExIJQK80ZEKSTV62E59AYJYUNLI" localSheetId="3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1" hidden="1">#REF!</definedName>
    <definedName name="BExIJRLX3M0YQLU1D5Y9V7HM5QNM" localSheetId="3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1" hidden="1">#REF!</definedName>
    <definedName name="BExIJV22J0QA7286KNPMHO1ZUCB3" localSheetId="3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1" hidden="1">#REF!</definedName>
    <definedName name="BExIJVI6OC7B6ZE9V4PAOYZXKNER" localSheetId="3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1" hidden="1">#REF!</definedName>
    <definedName name="BExIJWK0NGTGQ4X7D5VIVXD14JHI" localSheetId="3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1" hidden="1">#REF!</definedName>
    <definedName name="BExIJWPCIYINEJUTXU74VK7WG031" localSheetId="3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1" hidden="1">#REF!</definedName>
    <definedName name="BExIKHTXPZR5A8OHB6HDP6QWDHAD" localSheetId="3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1" hidden="1">#REF!</definedName>
    <definedName name="BExIKMMJOETSAXJYY1SIKM58LMA2" localSheetId="3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1" hidden="1">#REF!</definedName>
    <definedName name="BExIKRF6AQ6VOO9KCIWSM6FY8M7D" localSheetId="3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1" hidden="1">#REF!</definedName>
    <definedName name="BExIKTYZESFT3LC0ASFMFKSE0D1X" localSheetId="3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1" hidden="1">#REF!</definedName>
    <definedName name="BExIKXVA6M8K0PTRYAGXS666L335" localSheetId="3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1" hidden="1">#REF!</definedName>
    <definedName name="BExIL0PMZ2SXK9R6MLP43KBU1J2P" localSheetId="3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1" hidden="1">#REF!</definedName>
    <definedName name="BExIL1WSMNNQQK98YHWHV5HVONIZ" localSheetId="3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1" hidden="1">#REF!</definedName>
    <definedName name="BExILAAXRTRAD18K74M6MGUEEPUM" localSheetId="3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1" hidden="1">#REF!</definedName>
    <definedName name="BExILG5F338C0FFLMVOKMKF8X5ZP" localSheetId="3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1" hidden="1">#REF!</definedName>
    <definedName name="BExILGQTQM0HOD0BJI90YO7GOIN3" localSheetId="3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1" hidden="1">#REF!</definedName>
    <definedName name="BExILPL7P2BNCD7MYCGTQ9F0R5JX" localSheetId="3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1" hidden="1">#REF!</definedName>
    <definedName name="BExILVVS4B1B4G7IO0LPUDWY9K8W" localSheetId="3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1" hidden="1">#REF!</definedName>
    <definedName name="BExIM9DBUB7ZGF4B20FVUO9QGOX2" localSheetId="3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1" hidden="1">#REF!</definedName>
    <definedName name="BExIMCTBZ4WAESGCDWJ64SB4F0L1" localSheetId="3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1" hidden="1">#REF!</definedName>
    <definedName name="BExIMGK9Z94TFPWWZFMD10HV0IF6" localSheetId="3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1" hidden="1">#REF!</definedName>
    <definedName name="BExIMPEGKG18TELVC33T4OQTNBWC" localSheetId="3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1" hidden="1">#REF!</definedName>
    <definedName name="BExIN4OR435DL1US13JQPOQK8GD5" localSheetId="3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1" hidden="1">#REF!</definedName>
    <definedName name="BExINI6A7H3KSFRFA6UBBDPKW37F" localSheetId="3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1" hidden="1">#REF!</definedName>
    <definedName name="BExINIMK8XC3JOBT2EXYFHHH52H0" localSheetId="3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1" hidden="1">#REF!</definedName>
    <definedName name="BExINLX401ZKEGWU168DS4JUM2J6" localSheetId="3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1" hidden="1">#REF!</definedName>
    <definedName name="BExINMYYJO1FTV1CZF6O5XCFAMQX" localSheetId="3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1" hidden="1">#REF!</definedName>
    <definedName name="BExINP2H4KI05FRFV5PKZFE00HKO" localSheetId="3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1" hidden="1">#REF!</definedName>
    <definedName name="BExINPTCEJ9RPDEBJEJH80NATGUQ" localSheetId="3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1" hidden="1">#REF!</definedName>
    <definedName name="BExINWEQMNJ70A6JRXC2LACBX1GX" localSheetId="3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1" hidden="1">#REF!</definedName>
    <definedName name="BExINZELVWYGU876QUUZCIMXPBQC" localSheetId="3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1" hidden="1">#REF!</definedName>
    <definedName name="BExIO9QZ59ZHRA8SX6QICH2AY8A2" localSheetId="3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1" hidden="1">#REF!</definedName>
    <definedName name="BExIOAHV525SMMGFDJFE7456JPBD" localSheetId="3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1" hidden="1">#REF!</definedName>
    <definedName name="BExIOCQUQHKUU1KONGSDOLQTQEIC" localSheetId="3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1" hidden="1">#REF!</definedName>
    <definedName name="BExIOFAGCDQQKALMX3V0KU94KUQO" localSheetId="3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1" hidden="1">#REF!</definedName>
    <definedName name="BExIOFL8Y5O61VLKTB4H20IJNWS1" localSheetId="3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1" hidden="1">#REF!</definedName>
    <definedName name="BExIOMBXRW5NS4ZPYX9G5QREZ5J6" localSheetId="3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1" hidden="1">#REF!</definedName>
    <definedName name="BExIORA3GK78T7C7SNBJJUONJ0LS" localSheetId="3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1" hidden="1">#REF!</definedName>
    <definedName name="BExIORFDXP4AVIEBLSTZ8ETSXMNM" localSheetId="3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1" hidden="1">#REF!</definedName>
    <definedName name="BExIOTZ5EFZ2NASVQ05RH15HRSW6" localSheetId="3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1" hidden="1">#REF!</definedName>
    <definedName name="BExIP8YNN6UUE1GZ223SWH7DLGKO" localSheetId="3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1" hidden="1">#REF!</definedName>
    <definedName name="BExIPAB4AOL592OJCC1CFAXTLF1A" localSheetId="3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1" hidden="1">#REF!</definedName>
    <definedName name="BExIPB25DKX4S2ZCKQN7KWSC3JBF" localSheetId="3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1" hidden="1">#REF!</definedName>
    <definedName name="BExIPCUX4I4S2N50TLMMLALYLH9S" localSheetId="3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1" hidden="1">#REF!</definedName>
    <definedName name="BExIPDLT8JYAMGE5HTN4D1YHZF3V" localSheetId="3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1" hidden="1">#REF!</definedName>
    <definedName name="BExIPG040Q08EWIWL6CAVR3GRI43" localSheetId="3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1" hidden="1">#REF!</definedName>
    <definedName name="BExIPKNFUDPDKOSH5GHDVNA8D66S" localSheetId="3" hidden="1">#REF!</definedName>
    <definedName name="BExIPKNFUDPDKOSH5GHDVNA8D66S" localSheetId="8" hidden="1">#REF!</definedName>
    <definedName name="BExIPKNFUDPDKOSH5GHDVNA8D66S" hidden="1">#REF!</definedName>
    <definedName name="BExIPVL5VEVK9Q7AYB7EC2VZWBEZ" localSheetId="1" hidden="1">#REF!</definedName>
    <definedName name="BExIPVL5VEVK9Q7AYB7EC2VZWBEZ" localSheetId="3" hidden="1">#REF!</definedName>
    <definedName name="BExIPVL5VEVK9Q7AYB7EC2VZWBEZ" localSheetId="8" hidden="1">#REF!</definedName>
    <definedName name="BExIPVL5VEVK9Q7AYB7EC2VZWBEZ" hidden="1">#REF!</definedName>
    <definedName name="BExIQ1VS9A2FHVD9TUHKG9K8EVVP" localSheetId="1" hidden="1">#REF!</definedName>
    <definedName name="BExIQ1VS9A2FHVD9TUHKG9K8EVVP" localSheetId="3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1" hidden="1">#REF!</definedName>
    <definedName name="BExIQ3J19L30PSQ2CXNT6IHW0I7V" localSheetId="3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1" hidden="1">#REF!</definedName>
    <definedName name="BExIQ3OJ7M04XCY276IO0LJA5XUK" localSheetId="3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1" hidden="1">#REF!</definedName>
    <definedName name="BExIQ5S19ITB0NDRUN4XV7B905ED" localSheetId="3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1" hidden="1">#REF!</definedName>
    <definedName name="BExIQ810MMN2UN0EQ9CRQAFWA19X" localSheetId="3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1" hidden="1">#REF!</definedName>
    <definedName name="BExIQ9TMQT2EIXSVQW7GVSOAW2VJ" localSheetId="3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1" hidden="1">#REF!</definedName>
    <definedName name="BExIQBMDE1L6J4H27K1FMSHQKDSE" localSheetId="3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1" hidden="1">#REF!</definedName>
    <definedName name="BExIQE65LVXUOF3UZFO7SDHFJH22" localSheetId="3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1" hidden="1">#REF!</definedName>
    <definedName name="BExIQG9OO2KKBOWTMD1OXY36TEGA" localSheetId="3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1" hidden="1">#REF!</definedName>
    <definedName name="BExIQHWZ65ALA9VAFCJEGIL1145G" localSheetId="3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1" hidden="1">#REF!</definedName>
    <definedName name="BExIQX1XBB31HZTYEEVOBSE3C5A6" localSheetId="3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1" hidden="1">#REF!</definedName>
    <definedName name="BExIR2ALYRP9FW99DK2084J7IIDC" localSheetId="3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1" hidden="1">#REF!</definedName>
    <definedName name="BExIR8FQETPTQYW37DBVDWG3J4JW" localSheetId="3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1" hidden="1">#REF!</definedName>
    <definedName name="BExIRHKWQB1PP4ZLB0C3AVUBAFMD" localSheetId="3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1" hidden="1">#REF!</definedName>
    <definedName name="BExIRJTRJPQR3OTAGAV7JTA4VMPS" localSheetId="3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1" hidden="1">#REF!</definedName>
    <definedName name="BExIROH27RJOG6VI7ZHR0RZGAZZ4" localSheetId="3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1" hidden="1">#REF!</definedName>
    <definedName name="BExIRRBGTY01OQOI3U5SW59RFDFI" localSheetId="3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1" hidden="1">#REF!</definedName>
    <definedName name="BExIS4T0DRF57HYO7OGG72KBOFOI" localSheetId="3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1" hidden="1">#REF!</definedName>
    <definedName name="BExIS77BJDDK18PGI9DSEYZPIL7P" localSheetId="3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1" hidden="1">#REF!</definedName>
    <definedName name="BExIS8USL1T3Z97CZ30HJ98E2GXQ" localSheetId="3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1" hidden="1">#REF!</definedName>
    <definedName name="BExISC5B700MZUBFTQ9K4IKTF7HR" localSheetId="3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1" hidden="1">#REF!</definedName>
    <definedName name="BExISDHXS49S1H56ENBPRF1NLD5C" localSheetId="3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1" hidden="1">#REF!</definedName>
    <definedName name="BExISM1JLV54A21A164IURMPGUMU" localSheetId="3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1" hidden="1">#REF!</definedName>
    <definedName name="BExISRFKJYUZ4AKW44IJF7RF9Y90" localSheetId="3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1" hidden="1">#REF!</definedName>
    <definedName name="BExISSMVV57JAUB6CSGBMBFVNGWK" localSheetId="3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1" hidden="1">#REF!</definedName>
    <definedName name="BExIT16AD4HCD0WQCCA72AKLQHK1" localSheetId="3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1" hidden="1">#REF!</definedName>
    <definedName name="BExIT1MK8TBAK3SNP36A8FKDQSOK" localSheetId="3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1" hidden="1">#REF!</definedName>
    <definedName name="BExIT9PPVL7XGGIZS7G6QI6L7H9U" localSheetId="3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1" hidden="1">#REF!</definedName>
    <definedName name="BExITBNYANV2S8KD56GOGCKW393R" localSheetId="3" hidden="1">#REF!</definedName>
    <definedName name="BExITBNYANV2S8KD56GOGCKW393R" localSheetId="8" hidden="1">#REF!</definedName>
    <definedName name="BExITBNYANV2S8KD56GOGCKW393R" hidden="1">#REF!</definedName>
    <definedName name="BExItemGrid" localSheetId="1">#REF!</definedName>
    <definedName name="BExItemGrid" localSheetId="3">#REF!</definedName>
    <definedName name="BExItemGrid">#REF!</definedName>
    <definedName name="BExITGB4FVAV0LE88D7JMX7FBYXI" localSheetId="1" hidden="1">#REF!</definedName>
    <definedName name="BExITGB4FVAV0LE88D7JMX7FBYXI" localSheetId="3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1" hidden="1">#REF!</definedName>
    <definedName name="BExITI3TQ14K842P38QF0PNWSWNO" localSheetId="3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1" hidden="1">#REF!</definedName>
    <definedName name="BExIU9OGER4TPMETACWUEP1UENK0" localSheetId="3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1" hidden="1">#REF!</definedName>
    <definedName name="BExIUD4OJGH65NFNQ4VMCE3R4J1X" localSheetId="3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1" hidden="1">#REF!</definedName>
    <definedName name="BExIUQM0XWNNW3MJD26EOVIT7FSU" localSheetId="3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1" hidden="1">#REF!</definedName>
    <definedName name="BExIUTB5OAAXYW0OFMP0PS40SPOB" localSheetId="3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1" hidden="1">#REF!</definedName>
    <definedName name="BExIUUT2MHIOV6R3WHA0DPM1KBKY" localSheetId="3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1" hidden="1">#REF!</definedName>
    <definedName name="BExIUYPDT1AM6MWGWQS646PIZIWC" localSheetId="3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1" hidden="1">#REF!</definedName>
    <definedName name="BExIV0I2O9F8D1UK1SI8AEYR6U0A" localSheetId="3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1" hidden="1">#REF!</definedName>
    <definedName name="BExIV2LM38XPLRTWT0R44TMQ59E5" localSheetId="3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1" hidden="1">#REF!</definedName>
    <definedName name="BExIV3HY4S0YRV1F7XEMF2YHAR2I" localSheetId="3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1" hidden="1">#REF!</definedName>
    <definedName name="BExIV6HUZFRIFLXW2SICKGTAH1PV" localSheetId="3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1" hidden="1">#REF!</definedName>
    <definedName name="BExIVCXWL6H5LD9DHDIA4F5U9TQL" localSheetId="3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1" hidden="1">#REF!</definedName>
    <definedName name="BExIVEVYJ7KL8QNR5ZTOSD11I5A6" localSheetId="3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1" hidden="1">#REF!</definedName>
    <definedName name="BExIVJ30S9U8MA1TUBRND8DGF96D" localSheetId="3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1" hidden="1">#REF!</definedName>
    <definedName name="BExIVMOIPSEWSIHIDDLOXESQ28A0" localSheetId="3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1" hidden="1">#REF!</definedName>
    <definedName name="BExIVNVNJX9BYDLC88NG09YF5XQ6" localSheetId="3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1" hidden="1">#REF!</definedName>
    <definedName name="BExIVQVKLMGSRYT1LFZH0KUIA4OR" localSheetId="3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1" hidden="1">#REF!</definedName>
    <definedName name="BExIVYTFI35KNR2XSA6N8OJYUTUR" localSheetId="3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1" hidden="1">#REF!</definedName>
    <definedName name="BExIVZF05SNB8DE7VLQOFG9S41HS" localSheetId="3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1" hidden="1">#REF!</definedName>
    <definedName name="BExIWB3SY3WRIVIOF988DNNODBOA" localSheetId="3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1" hidden="1">#REF!</definedName>
    <definedName name="BExIWB99CG0H52LRD6QWPN4L6DV2" localSheetId="3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1" hidden="1">#REF!</definedName>
    <definedName name="BExIWG1W7XP9DFYYSZAIOSHM0QLQ" localSheetId="3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1" hidden="1">#REF!</definedName>
    <definedName name="BExIWH3KUK94B7833DD4TB0Y6KP9" localSheetId="3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1" hidden="1">#REF!</definedName>
    <definedName name="BExIWHZXYAALPLS8CSHZHJ82LBOH" localSheetId="3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1" hidden="1">#REF!</definedName>
    <definedName name="BExIWJY6FHR6KOO0P8U4IZ7VD42D" localSheetId="3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1" hidden="1">#REF!</definedName>
    <definedName name="BExIWKE9MGIDWORBI43AWTUNYFAN" localSheetId="3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1" hidden="1">#REF!</definedName>
    <definedName name="BExIWPHOYLSNGZKVD3RRKOEALEUG" localSheetId="3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1" hidden="1">#REF!</definedName>
    <definedName name="BExIWSHLD1QIZPL5ARLXOJ9Y2CAA" localSheetId="3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1" hidden="1">#REF!</definedName>
    <definedName name="BExIX34PM5DBTRHRQWP6PL6WIX88" localSheetId="3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1" hidden="1">#REF!</definedName>
    <definedName name="BExIX5OAP9KSUE5SIZCW9P39Q4WE" localSheetId="3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1" hidden="1">#REF!</definedName>
    <definedName name="BExIXGRJPVJMUDGSG7IHPXPNO69B" localSheetId="3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1" hidden="1">#REF!</definedName>
    <definedName name="BExIXGWVQ9WOO0NCJLXAU4PJPOPM" localSheetId="3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1" hidden="1">#REF!</definedName>
    <definedName name="BExIXLK6SEOTUWQVNLCH4SAKTVGQ" localSheetId="3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1" hidden="1">#REF!</definedName>
    <definedName name="BExIXM5R87ZL3FHALWZXYCPHGX3E" localSheetId="3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1" hidden="1">#REF!</definedName>
    <definedName name="BExIXN24YK8MIB3OZ905DHU9CDH1" localSheetId="3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1" hidden="1">#REF!</definedName>
    <definedName name="BExIXS036ZCKT2Z8XZKLZ8PFWQGL" localSheetId="3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1" hidden="1">#REF!</definedName>
    <definedName name="BExIXY5CF9PFM0P40AZ4U51TMWV0" localSheetId="3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1" hidden="1">#REF!</definedName>
    <definedName name="BExIYEXJBK8JDWIRSVV4RJSKZVV1" localSheetId="3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1" hidden="1">#REF!</definedName>
    <definedName name="BExIYFJ59KLIPRTGIHX9X07UVGT3" localSheetId="3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1" hidden="1">#REF!</definedName>
    <definedName name="BExIYHH7GZO6BU3DC4GRLH3FD3ZS" localSheetId="3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1" hidden="1">#REF!</definedName>
    <definedName name="BExIYHMPBTD67ZNUL9O76FZQHYPT" localSheetId="3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1" hidden="1">#REF!</definedName>
    <definedName name="BExIYI2RH0K4225XO970K2IQ1E79" localSheetId="3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1" hidden="1">#REF!</definedName>
    <definedName name="BExIYMPZ0KS2KOJFQAUQJ77L7701" localSheetId="3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1" hidden="1">#REF!</definedName>
    <definedName name="BExIYP9Q6FV9T0R9G3UDKLS4TTYX" localSheetId="3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1" hidden="1">#REF!</definedName>
    <definedName name="BExIYZGLDQ1TN7BIIN4RLDP31GIM" localSheetId="3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1" hidden="1">#REF!</definedName>
    <definedName name="BExIZ4K0EZJK6PW3L8SVKTJFSWW9" localSheetId="3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1" hidden="1">#REF!</definedName>
    <definedName name="BExIZAECOEZGBAO29QMV14E6XDIV" localSheetId="3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1" hidden="1">#REF!</definedName>
    <definedName name="BExIZHQR3N1546MQS83ZJ8I6SPZ3" localSheetId="3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1" hidden="1">#REF!</definedName>
    <definedName name="BExIZKVXYD5O2JBU81F2UFJZLLSI" localSheetId="3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1" hidden="1">#REF!</definedName>
    <definedName name="BExIZPZDHC8HGER83WHCZAHOX7LK" localSheetId="3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1" hidden="1">#REF!</definedName>
    <definedName name="BExIZQA5XCS39QKXMYR1MH2ZIGPS" localSheetId="3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1" hidden="1">#REF!</definedName>
    <definedName name="BExIZVDLRUNAL32D9KO9X7Y4PB3O" localSheetId="3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1" hidden="1">#REF!</definedName>
    <definedName name="BExIZY2PUZ0OF9YKK1B13IW0VS6G" localSheetId="3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1" hidden="1">#REF!</definedName>
    <definedName name="BExJ08KBRR2XMWW3VZMPSQKXHZUH" localSheetId="3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1" hidden="1">#REF!</definedName>
    <definedName name="BExJ0DYJWXGE7DA39PYL3WM05U9O" localSheetId="3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1" hidden="1">#REF!</definedName>
    <definedName name="BExJ0JYDEZPM2303TRBXOZ74M7N6" localSheetId="3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1" hidden="1">#REF!</definedName>
    <definedName name="BExJ0MY8SY5J5V50H3UKE78ODTVB" localSheetId="3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1" hidden="1">#REF!</definedName>
    <definedName name="BExJ0YC98G37ML4N8FLP8D95EFRF" localSheetId="3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1" hidden="1">#REF!</definedName>
    <definedName name="BExKCDYKAEV45AFXHVHZZ62E5BM3" localSheetId="3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1" hidden="1">#REF!</definedName>
    <definedName name="BExKCYXU0W2VQVDI3N3N37K2598P" localSheetId="3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1" hidden="1">#REF!</definedName>
    <definedName name="BExKDJX3Z1TS0WFDD9EAO42JHL9G" localSheetId="3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1" hidden="1">#REF!</definedName>
    <definedName name="BExKDK7WVA5I2WBACAZHAHN35D0I" localSheetId="3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1" hidden="1">#REF!</definedName>
    <definedName name="BExKDKO0W4AGQO1V7K6Q4VM750FT" localSheetId="3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1" hidden="1">#REF!</definedName>
    <definedName name="BExKDLF10G7W77J87QWH3ZGLUCLW" localSheetId="3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1" hidden="1">#REF!</definedName>
    <definedName name="BExKE2NDBQ14HOJH945N4W9ZZFJO" localSheetId="3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1" hidden="1">#REF!</definedName>
    <definedName name="BExKEFE0I3MT6ZLC4T1L9465HKTN" localSheetId="3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1" hidden="1">#REF!</definedName>
    <definedName name="BExKEK6O5BVJP4VY02FY7JNAZ6BT" localSheetId="3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1" hidden="1">#REF!</definedName>
    <definedName name="BExKEKXK6E6QX339ELPXDIRZSJE0" localSheetId="3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1" hidden="1">#REF!</definedName>
    <definedName name="BExKEMFI35R0D4WN4A59V9QH7I5S" localSheetId="3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1" hidden="1">#REF!</definedName>
    <definedName name="BExKEOOIBMP7N8033EY2CJYCBX6H" localSheetId="3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1" hidden="1">#REF!</definedName>
    <definedName name="BExKEW0RR5LA3VC46A2BEOOMQE56" localSheetId="3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1" hidden="1">#REF!</definedName>
    <definedName name="BExKF37PTJB4PE1PUQWG20ASBX4E" localSheetId="3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1" hidden="1">#REF!</definedName>
    <definedName name="BExKFA3VI1CZK21SM0N3LZWT9LA1" localSheetId="3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1" hidden="1">#REF!</definedName>
    <definedName name="BExKFBB29XXT9A2LVUXYSIVKPWGB" localSheetId="3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1" hidden="1">#REF!</definedName>
    <definedName name="BExKFINBFV5J2NFRCL4YUO3YF0ZE" localSheetId="3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1" hidden="1">#REF!</definedName>
    <definedName name="BExKFISRBFACTAMJSALEYMY66F6X" localSheetId="3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1" hidden="1">#REF!</definedName>
    <definedName name="BExKFOSK5DJ151C4E8544UWMYTOC" localSheetId="3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1" hidden="1">#REF!</definedName>
    <definedName name="BExKFWL3DE1V1VOVHAFYBE85QUB7" localSheetId="3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1" hidden="1">#REF!</definedName>
    <definedName name="BExKFXS9NDEWPZDVGLTMOM3CFO7N" localSheetId="3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1" hidden="1">#REF!</definedName>
    <definedName name="BExKFYJC4EVEV54F82K6VKP7Q3OU" localSheetId="3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1" hidden="1">#REF!</definedName>
    <definedName name="BExKG4IYHBKQQ8J8FN10GB2IKO33" localSheetId="3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1" hidden="1">#REF!</definedName>
    <definedName name="BExKGBVDO2JNJUFOFQMF0RJG03ZK" localSheetId="3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1" hidden="1">#REF!</definedName>
    <definedName name="BExKGF0L44S78D33WMQ1A75TRKB9" localSheetId="3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1" hidden="1">#REF!</definedName>
    <definedName name="BExKGFRN31B3G20LMQ4LRF879J68" localSheetId="3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1" hidden="1">#REF!</definedName>
    <definedName name="BExKGJD3U3ADZILP20U3EURP0UQP" localSheetId="3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1" hidden="1">#REF!</definedName>
    <definedName name="BExKGNK5YGKP0YHHTAAOV17Z9EIM" localSheetId="3" hidden="1">#REF!</definedName>
    <definedName name="BExKGNK5YGKP0YHHTAAOV17Z9EIM" localSheetId="8" hidden="1">#REF!</definedName>
    <definedName name="BExKGNK5YGKP0YHHTAAOV17Z9EIM" hidden="1">#REF!</definedName>
    <definedName name="BExKGQ3T3TWGZUSNVWJE1XWXHGRQ" localSheetId="1" hidden="1">#REF!</definedName>
    <definedName name="BExKGQ3T3TWGZUSNVWJE1XWXHGRQ" localSheetId="3" hidden="1">#REF!</definedName>
    <definedName name="BExKGQ3T3TWGZUSNVWJE1XWXHGRQ" localSheetId="8" hidden="1">#REF!</definedName>
    <definedName name="BExKGQ3T3TWGZUSNVWJE1XWXHGRQ" hidden="1">#REF!</definedName>
    <definedName name="BExKGV77YH9YXIQTRKK2331QGYKF" localSheetId="1" hidden="1">#REF!</definedName>
    <definedName name="BExKGV77YH9YXIQTRKK2331QGYKF" localSheetId="3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1" hidden="1">#REF!</definedName>
    <definedName name="BExKH3FTZ5VGTB86W9M4AB39R0G8" localSheetId="3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1" hidden="1">#REF!</definedName>
    <definedName name="BExKH3FV5U5O6XZM7STS3NZKQFGJ" localSheetId="3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1" hidden="1">#REF!</definedName>
    <definedName name="BExKH3W5435VN8DZ68OCKI93SEO4" localSheetId="3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1" hidden="1">#REF!</definedName>
    <definedName name="BExKH9L4L5ZUAA98QAZ7DB7YH4QE" localSheetId="3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1" hidden="1">#REF!</definedName>
    <definedName name="BExKHAMUH8NR3HRV0V6FHJE3ROLN" localSheetId="3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1" hidden="1">#REF!</definedName>
    <definedName name="BExKHCFKOWFHO2WW0N7Y5XDXEWAO" localSheetId="3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1" hidden="1">#REF!</definedName>
    <definedName name="BExKHIVLONZ46HLMR50DEXKEUNEP" localSheetId="3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1" hidden="1">#REF!</definedName>
    <definedName name="BExKHPM9XA0ADDK7TUR0N38EXWEP" localSheetId="3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1" hidden="1">#REF!</definedName>
    <definedName name="BExKHQYXEM47TMIQRQVHE4T5LT8K" localSheetId="3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1" hidden="1">#REF!</definedName>
    <definedName name="BExKI4076KXCDE5KXL79KT36OKLO" localSheetId="3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1" hidden="1">#REF!</definedName>
    <definedName name="BExKI7AUWXBP1WBLFRIYSNQZDWCY" localSheetId="3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1" hidden="1">#REF!</definedName>
    <definedName name="BExKI7LO70WYISR7Q0Y1ZDWO9M3B" localSheetId="3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1" hidden="1">#REF!</definedName>
    <definedName name="BExKIF3EIT434ZQKMDXUBJCRLMK8" localSheetId="3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1" hidden="1">#REF!</definedName>
    <definedName name="BExKIGQV6TXIZG039HBOJU62WP2U" localSheetId="3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1" hidden="1">#REF!</definedName>
    <definedName name="BExKILE008SF3KTAN8WML3XKI1NZ" localSheetId="3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1" hidden="1">#REF!</definedName>
    <definedName name="BExKINSBB6RS7I489QHMCOMU4Z2X" localSheetId="3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1" hidden="1">#REF!</definedName>
    <definedName name="BExKINXMPEA03CETGL1VOW1XRJIR" localSheetId="3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1" hidden="1">#REF!</definedName>
    <definedName name="BExKITBU5LXLZYDJS3D3BAVWEY3U" localSheetId="3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1" hidden="1">#REF!</definedName>
    <definedName name="BExKIU87ZKSOC2DYZWFK6SAK9I8E" localSheetId="3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1" hidden="1">#REF!</definedName>
    <definedName name="BExKJ449HLYX2DJ9UF0H9GTPSQ73" localSheetId="3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1" hidden="1">#REF!</definedName>
    <definedName name="BExKJ5649R9IC0GKQD6QI2G7C99Q" localSheetId="3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1" hidden="1">#REF!</definedName>
    <definedName name="BExKJEB4FXIMV2AAE9S3FCGRK1R0" localSheetId="3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1" hidden="1">#REF!</definedName>
    <definedName name="BExKJELX2RUC8UEC56IZPYYZXHA7" localSheetId="3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1" hidden="1">#REF!</definedName>
    <definedName name="BExKJI7CV9I6ILFIZ3SVO4DGK64J" localSheetId="3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1" hidden="1">#REF!</definedName>
    <definedName name="BExKJINMXS61G2TZEXCJAWVV4F57" localSheetId="3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1" hidden="1">#REF!</definedName>
    <definedName name="BExKJK5ME8KB7HA0180L7OUZDDGV" localSheetId="3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1" hidden="1">#REF!</definedName>
    <definedName name="BExKJLY652HI5GNEEWQXOB08K2C1" localSheetId="3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1" hidden="1">#REF!</definedName>
    <definedName name="BExKJN5IF0VMDILJ5K8ZENF2QYV1" localSheetId="3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1" hidden="1">#REF!</definedName>
    <definedName name="BExKJUSJPFUIK20FTVAFJWR2OUYX" localSheetId="3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1" hidden="1">#REF!</definedName>
    <definedName name="BExKJXHNZTE5OMRQ1KTVM1DIQE9I" localSheetId="3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1" hidden="1">#REF!</definedName>
    <definedName name="BExKK8VP5RS3D0UXZVKA37C4SYBP" localSheetId="3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1" hidden="1">#REF!</definedName>
    <definedName name="BExKKIM9NPF6B3SPMPIQB27HQME4" localSheetId="3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1" hidden="1">#REF!</definedName>
    <definedName name="BExKKIX1BCBQ4R3K41QD8NTV0OV0" localSheetId="3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1" hidden="1">#REF!</definedName>
    <definedName name="BExKKJ2IHMOO66DQ0V2YABR4GV05" localSheetId="3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1" hidden="1">#REF!</definedName>
    <definedName name="BExKKQ3ZWADYV03YHMXDOAMU90EB" localSheetId="3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1" hidden="1">#REF!</definedName>
    <definedName name="BExKKUGD2HMJWQEYZ8H3X1BMXFS9" localSheetId="3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1" hidden="1">#REF!</definedName>
    <definedName name="BExKKX05KCZZZPKOR1NE5A8RGVT4" localSheetId="3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1" hidden="1">#REF!</definedName>
    <definedName name="BExKL3QUCLQLECGZM555PRF8EN56" localSheetId="3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1" hidden="1">#REF!</definedName>
    <definedName name="BExKL7CGLA62V9UQH9ZDEHIK8W4O" localSheetId="3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1" hidden="1">#REF!</definedName>
    <definedName name="BExKLD6S9L66QYREYHBE5J44OK7X" localSheetId="3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1" hidden="1">#REF!</definedName>
    <definedName name="BExKLEZK32L28GYJWVO63BZ5E1JD" localSheetId="3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1" hidden="1">#REF!</definedName>
    <definedName name="BExKLLKVVHT06LA55JB2FC871DC5" localSheetId="3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1" hidden="1">#REF!</definedName>
    <definedName name="BExKMKNALVJRCZS69GFJA4M1J08O" localSheetId="3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1" hidden="1">#REF!</definedName>
    <definedName name="BExKMMFZIDRFNSBCWVADJ4S2JE52" localSheetId="3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1" hidden="1">#REF!</definedName>
    <definedName name="BExKMRZJS845FERFW6HUXLFAOMYD" localSheetId="3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1" hidden="1">#REF!</definedName>
    <definedName name="BExKMS514WWPGUGRYGTH6XU97T8B" localSheetId="3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1" hidden="1">#REF!</definedName>
    <definedName name="BExKMUDV8AH8HQAD5HJVUW7GFDWU" localSheetId="3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1" hidden="1">#REF!</definedName>
    <definedName name="BExKMWBX4EH3EYJ07UFEM08NB40Z" localSheetId="3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1" hidden="1">#REF!</definedName>
    <definedName name="BExKN4Q70IU9OY91QRUSK3044MQD" localSheetId="3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1" hidden="1">#REF!</definedName>
    <definedName name="BExKNBGV2IR3S7M0BX4810KZB4V3" localSheetId="3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1" hidden="1">#REF!</definedName>
    <definedName name="BExKNCTBZTSY3MO42VU5PLV6YUHZ" localSheetId="3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1" hidden="1">#REF!</definedName>
    <definedName name="BExKNGV2YY749C42AQ2T9QNIE5C3" localSheetId="3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1" hidden="1">#REF!</definedName>
    <definedName name="BExKNH0F1WPNUEQITIUN5T4NDX9H" localSheetId="3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1" hidden="1">#REF!</definedName>
    <definedName name="BExKNV8UOHVWEHDJWI2WMJ9X6QHZ" localSheetId="3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1" hidden="1">#REF!</definedName>
    <definedName name="BExKNZLD7UATC1MYRNJD8H2NH4KU" localSheetId="3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1" hidden="1">#REF!</definedName>
    <definedName name="BExKNZQUKQQG2Y97R74G4O4BJP1L" localSheetId="3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1" hidden="1">#REF!</definedName>
    <definedName name="BExKO06X0EAD3ABEG1E8PWLDWHBA" localSheetId="3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1" hidden="1">#REF!</definedName>
    <definedName name="BExKO2AHHSGNI1AZOIOW21KPXKPE" localSheetId="3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1" hidden="1">#REF!</definedName>
    <definedName name="BExKO2FXWJWC5IZLDN8JHYILQJ2N" localSheetId="3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1" hidden="1">#REF!</definedName>
    <definedName name="BExKO438WZ8FKOU00NURGFMOYXWN" localSheetId="3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1" hidden="1">#REF!</definedName>
    <definedName name="BExKO551EZ73M80UFHBQE7BQVU4L" localSheetId="3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1" hidden="1">#REF!</definedName>
    <definedName name="BExKOBA4VTRV9YG31IM1PDDO3J9M" localSheetId="3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1" hidden="1">#REF!</definedName>
    <definedName name="BExKODIZGWW2EQD0FEYW6WK6XLCM" localSheetId="3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1" hidden="1">#REF!</definedName>
    <definedName name="BExKOPO2HPWVQGAKW8LOZMPIDEFG" localSheetId="3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1" hidden="1">#REF!</definedName>
    <definedName name="BExKP7SRQ3MN5BDYXV2XMBQNUH23" localSheetId="3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1" hidden="1">#REF!</definedName>
    <definedName name="BExKPEZP0QTKOTLIMMIFSVTHQEEK" localSheetId="3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1" hidden="1">#REF!</definedName>
    <definedName name="BExKPFFSVTL757PNITV8R9RN4452" localSheetId="3" hidden="1">#REF!</definedName>
    <definedName name="BExKPFFSVTL757PNITV8R9RN4452" localSheetId="8" hidden="1">#REF!</definedName>
    <definedName name="BExKPFFSVTL757PNITV8R9RN4452" hidden="1">#REF!</definedName>
    <definedName name="BExKPIL5ZWOXQAENH3VP3ZHA2N7N" localSheetId="1" hidden="1">#REF!</definedName>
    <definedName name="BExKPIL5ZWOXQAENH3VP3ZHA2N7N" localSheetId="3" hidden="1">#REF!</definedName>
    <definedName name="BExKPIL5ZWOXQAENH3VP3ZHA2N7N" localSheetId="8" hidden="1">#REF!</definedName>
    <definedName name="BExKPIL5ZWOXQAENH3VP3ZHA2N7N" hidden="1">#REF!</definedName>
    <definedName name="BExKPJHKPVROP9QX9BMBZMU2HEZ1" localSheetId="1" hidden="1">#REF!</definedName>
    <definedName name="BExKPJHKPVROP9QX9BMBZMU2HEZ1" localSheetId="3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1" hidden="1">#REF!</definedName>
    <definedName name="BExKPLQJX0HJ8OTXBXH9IC9J2V0W" localSheetId="3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1" hidden="1">#REF!</definedName>
    <definedName name="BExKPN8C7GN36ZJZHLOB74LU6KT0" localSheetId="3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1" hidden="1">#REF!</definedName>
    <definedName name="BExKPX9VZ1J5021Q98K60HMPJU58" localSheetId="3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1" hidden="1">#REF!</definedName>
    <definedName name="BExKQGGEP203MUWSJVORTY7RFOFT" localSheetId="3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1" hidden="1">#REF!</definedName>
    <definedName name="BExKQJGAAWNM3NT19E9I0CQDBTU0" localSheetId="3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1" hidden="1">#REF!</definedName>
    <definedName name="BExKQM5GJ1ZN5REKFE7YVBQ0KXWF" localSheetId="3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1" hidden="1">#REF!</definedName>
    <definedName name="BExKQQ71278061G7ZFYGPWOMOMY2" localSheetId="3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1" hidden="1">#REF!</definedName>
    <definedName name="BExKQTXRG3ECU8NT47UR7643LO5G" localSheetId="3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1" hidden="1">#REF!</definedName>
    <definedName name="BExKQVL7HPOIZ4FHANDFMVOJLEPR" localSheetId="3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1" hidden="1">#REF!</definedName>
    <definedName name="BExKR3ZAJRYXZB4M7XZPK0I7E55W" localSheetId="3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1" hidden="1">#REF!</definedName>
    <definedName name="BExKR8RZSEHW184G0Z56B4EGNU72" localSheetId="3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1" hidden="1">#REF!</definedName>
    <definedName name="BExKRHM60KUPM7RGAAFRSKX4TMS5" localSheetId="3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1" hidden="1">#REF!</definedName>
    <definedName name="BExKRQB2LX164R610N3VXJPD3C1W" localSheetId="3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1" hidden="1">#REF!</definedName>
    <definedName name="BExKRVUSQ6PA7ZYQSTEQL3X7PB9P" localSheetId="3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1" hidden="1">#REF!</definedName>
    <definedName name="BExKRY3KZ7F7RB2KH8HXSQ85IEQO" localSheetId="3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1" hidden="1">#REF!</definedName>
    <definedName name="BExKS91CCVW1YKNE1EQ4MCE1E9JX" localSheetId="3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1" hidden="1">#REF!</definedName>
    <definedName name="BExKSA37DZTCK6H13HPIKR0ZFVL8" localSheetId="3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1" hidden="1">#REF!</definedName>
    <definedName name="BExKSB51O073JLM4PEU353GBBSMI" localSheetId="3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1" hidden="1">#REF!</definedName>
    <definedName name="BExKSC1EDUXA6RM44LZV6HMMHKLX" localSheetId="3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1" hidden="1">#REF!</definedName>
    <definedName name="BExKSFMOMSZYDE0WNC94F40S6636" localSheetId="3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1" hidden="1">#REF!</definedName>
    <definedName name="BExKSHQ9K79S8KYUWIV5M5LAHHF1" localSheetId="3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1" hidden="1">#REF!</definedName>
    <definedName name="BExKSJTWG9L3FCX8FLK4EMUJMF27" localSheetId="3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1" hidden="1">#REF!</definedName>
    <definedName name="BExKSU0MKNAVZYYPKCYTZDWQX4R8" localSheetId="3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1" hidden="1">#REF!</definedName>
    <definedName name="BExKSX60G1MUS689FXIGYP2F7C62" localSheetId="3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1" hidden="1">#REF!</definedName>
    <definedName name="BExKT2UZ7Y2VWF5NQE18SJRLD2RN" localSheetId="3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1" hidden="1">#REF!</definedName>
    <definedName name="BExKT3GJFNGAM09H5F615E36A38C" localSheetId="3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1" hidden="1">#REF!</definedName>
    <definedName name="BExKTD1UM9PTLYETG1RM502XDNC0" localSheetId="3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1" hidden="1">#REF!</definedName>
    <definedName name="BExKTJN26AY45CE6JUAX3OIL48F7" localSheetId="3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1" hidden="1">#REF!</definedName>
    <definedName name="BExKTQZGN8GI3XGSEXMPCCA3S19H" localSheetId="3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1" hidden="1">#REF!</definedName>
    <definedName name="BExKTUKYYU0F6TUW1RXV24LRAZFE" localSheetId="3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1" hidden="1">#REF!</definedName>
    <definedName name="BExKU3FBLHQBIUTN6XEZW5GC9OG1" localSheetId="3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1" hidden="1">#REF!</definedName>
    <definedName name="BExKU82I99FEUIZLODXJDOJC96CQ" localSheetId="3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1" hidden="1">#REF!</definedName>
    <definedName name="BExKUDM0DFSCM3D91SH0XLXJSL18" localSheetId="3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1" hidden="1">#REF!</definedName>
    <definedName name="BExKUHYKD9TJTMQOOBS4EX04FCEZ" localSheetId="3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1" hidden="1">#REF!</definedName>
    <definedName name="BExKULEKJLA77AUQPDUHSM94Y76Z" localSheetId="3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1" hidden="1">#REF!</definedName>
    <definedName name="BExKUXE506JSYMR4CV866RHRDYR9" localSheetId="3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1" hidden="1">#REF!</definedName>
    <definedName name="BExKV08R85MKI3MAX9E2HERNQUNL" localSheetId="3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1" hidden="1">#REF!</definedName>
    <definedName name="BExKV4AAUNNJL5JWD7PX6BFKVS6O" localSheetId="3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1" hidden="1">#REF!</definedName>
    <definedName name="BExKVDVK6HN74GQPTXICP9BFC8CF" localSheetId="3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1" hidden="1">#REF!</definedName>
    <definedName name="BExKVFZ3ZZGIC1QI8XN6BYFWN0ZY" localSheetId="3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1" hidden="1">#REF!</definedName>
    <definedName name="BExKVG4KGO28KPGTAFL1R8TTZ10N" localSheetId="3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1" hidden="1">#REF!</definedName>
    <definedName name="BExKW0CSH7DA02YSNV64PSEIXB2P" localSheetId="3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1" hidden="1">#REF!</definedName>
    <definedName name="BExM9NUG3Q31X01AI9ZJCZIX25CS" localSheetId="3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1" hidden="1">#REF!</definedName>
    <definedName name="BExM9OG182RP30MY23PG49LVPZ1C" localSheetId="3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1" hidden="1">#REF!</definedName>
    <definedName name="BExMA64MW1S18NH8DCKPCCEI5KCB" localSheetId="3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1" hidden="1">#REF!</definedName>
    <definedName name="BExMALEWFUEM8Y686IT03ECURUBR" localSheetId="3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1" hidden="1">#REF!</definedName>
    <definedName name="BExMAS0AQY7KMMTBTBPK0SWWDITB" localSheetId="3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1" hidden="1">#REF!</definedName>
    <definedName name="BExMAXJS82ZJ8RS22VLE0V0LDUII" localSheetId="3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1" hidden="1">#REF!</definedName>
    <definedName name="BExMB4QRS0R3MTB4CMUHFZ84LNZQ" localSheetId="3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1" hidden="1">#REF!</definedName>
    <definedName name="BExMB7AICZ233JKSCEUSR9RQXRS0" localSheetId="3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1" hidden="1">#REF!</definedName>
    <definedName name="BExMBC35WKQY5CWQJLV4D05O6971" localSheetId="3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1" hidden="1">#REF!</definedName>
    <definedName name="BExMBFTZV4Q1A5KG25C1N9PHQNSW" localSheetId="3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1" hidden="1">#REF!</definedName>
    <definedName name="BExMBFZFXQDH3H55R89930TFTU36" localSheetId="3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1" hidden="1">#REF!</definedName>
    <definedName name="BExMBK6ISK3U7KHZKUJXIDKGF6VW" localSheetId="3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3" hidden="1">[42]ZZCOOM_M03_Q004!#REF!</definedName>
    <definedName name="BExMBYPQDG9AYDQ5E8IECVFREPO6" localSheetId="8" hidden="1">[42]ZZCOOM_M03_Q004!#REF!</definedName>
    <definedName name="BExMBYPQDG9AYDQ5E8IECVFREPO6" hidden="1">[42]ZZCOOM_M03_Q004!#REF!</definedName>
    <definedName name="BExMC7PESEESXVMDCGGIP5LPMUGY" localSheetId="1" hidden="1">#REF!</definedName>
    <definedName name="BExMC7PESEESXVMDCGGIP5LPMUGY" localSheetId="3" hidden="1">#REF!</definedName>
    <definedName name="BExMC7PESEESXVMDCGGIP5LPMUGY" localSheetId="8" hidden="1">#REF!</definedName>
    <definedName name="BExMC7PESEESXVMDCGGIP5LPMUGY" hidden="1">#REF!</definedName>
    <definedName name="BExMC8AZUTX8LG89K2JJR7ZG62XX" localSheetId="1" hidden="1">#REF!</definedName>
    <definedName name="BExMC8AZUTX8LG89K2JJR7ZG62XX" localSheetId="3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1" hidden="1">#REF!</definedName>
    <definedName name="BExMCA96YR10V72G2R0SCIKPZLIZ" localSheetId="3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1" hidden="1">#REF!</definedName>
    <definedName name="BExMCB5JU5I2VQDUBS4O42BTEVKI" localSheetId="3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1" hidden="1">#REF!</definedName>
    <definedName name="BExMCFSQFSEMPY5IXDIRKZDASDBR" localSheetId="3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1" hidden="1">#REF!</definedName>
    <definedName name="BExMCH58I9XOLK7WEE6VSJGYPJGL" localSheetId="3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1" hidden="1">#REF!</definedName>
    <definedName name="BExMCMZOEYWVOOJ98TBHTTCS7XB8" localSheetId="3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1" hidden="1">#REF!</definedName>
    <definedName name="BExMCS8EF2W3FS9QADNKREYSI8P0" localSheetId="3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1" hidden="1">#REF!</definedName>
    <definedName name="BExMCSU0KZGHALEL7N5DJBVL94K7" localSheetId="3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1" hidden="1">#REF!</definedName>
    <definedName name="BExMCUS7GSOM96J0HJ7EH0FFM2AC" localSheetId="3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1" hidden="1">#REF!</definedName>
    <definedName name="BExMCYTT6TVDWMJXO1NZANRTVNAN" localSheetId="3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1" hidden="1">#REF!</definedName>
    <definedName name="BExMD54CT1VTE5YGBM90H90NF28M" localSheetId="3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1" hidden="1">#REF!</definedName>
    <definedName name="BExMD5F6IAV108XYJLXUO9HD0IT6" localSheetId="3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1" hidden="1">#REF!</definedName>
    <definedName name="BExMDANV66W9T3XAXID40XFJ0J93" localSheetId="3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1" hidden="1">#REF!</definedName>
    <definedName name="BExMDGD1KQP7NNR78X2ZX4FCBQ1S" localSheetId="3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1" hidden="1">#REF!</definedName>
    <definedName name="BExMDIRDK0DI8P86HB7WPH8QWLSQ" localSheetId="3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1" hidden="1">#REF!</definedName>
    <definedName name="BExMDOWGDLP3BZZB4ZPI31VS10FP" localSheetId="3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1" hidden="1">#REF!</definedName>
    <definedName name="BExMDPI2FVMORSWDDCVAJ85WYAYO" localSheetId="3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1" hidden="1">#REF!</definedName>
    <definedName name="BExMDUWB7VWHFFR266QXO46BNV2S" localSheetId="3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1" hidden="1">#REF!</definedName>
    <definedName name="BExME2U47N8LZG0BPJ49ANY5QVV2" localSheetId="3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1" hidden="1">#REF!</definedName>
    <definedName name="BExME88DH5DUKMUFI9FNVECXFD2E" localSheetId="3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1" hidden="1">#REF!</definedName>
    <definedName name="BExME9A7MOGAK7YTTQYXP5DL6VYA" localSheetId="3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1" hidden="1">#REF!</definedName>
    <definedName name="BExMEOV9YFRY5C3GDLU60GIX10BY" localSheetId="3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1" hidden="1">#REF!</definedName>
    <definedName name="BExMEUK2Q5GZGZFZ77Z2IYUKOOYW" localSheetId="3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1" hidden="1">#REF!</definedName>
    <definedName name="BExMEWT36INWIP0VNS94NEP3WZ4U" localSheetId="3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1" hidden="1">#REF!</definedName>
    <definedName name="BExMEY09ESM4H2YGKEQQRYUD114R" localSheetId="3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1" hidden="1">#REF!</definedName>
    <definedName name="BExMF0UU4SBJHOJ4SG09QMF1TC7H" localSheetId="3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1" hidden="1">#REF!</definedName>
    <definedName name="BExMF2YDPQWGK3CSN8LJG16MLFQZ" localSheetId="3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1" hidden="1">#REF!</definedName>
    <definedName name="BExMF4G4IUPQY1Y5GEY5N3E04CL6" localSheetId="3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1" hidden="1">#REF!</definedName>
    <definedName name="BExMF9UIGYMOAQK0ELUWP0S0HZZY" localSheetId="3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1" hidden="1">#REF!</definedName>
    <definedName name="BExMFDLBSWFMRDYJ2DZETI3EXKN2" localSheetId="3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1" hidden="1">#REF!</definedName>
    <definedName name="BExMFLDTMRTCHKA37LQW67BG8D5C" localSheetId="3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1" hidden="1">#REF!</definedName>
    <definedName name="BExMFTH63LTWA2JYJTJYMT5K2OF2" localSheetId="3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1" hidden="1">#REF!</definedName>
    <definedName name="BExMFY4AG5T27EVMCCNE00GOAR66" localSheetId="3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1" hidden="1">#REF!</definedName>
    <definedName name="BExMGQQNOFER1MEVQ961XARTRIOB" localSheetId="3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1" hidden="1">#REF!</definedName>
    <definedName name="BExMH189E60TZBQFN2UWVA1UZA7X" localSheetId="3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1" hidden="1">#REF!</definedName>
    <definedName name="BExMH3H9TW5TJCNU5Z1EWXP3BAEP" localSheetId="3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1" hidden="1">#REF!</definedName>
    <definedName name="BExMH5A1B01SYXROP70DOKTQ5D6Z" localSheetId="3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1" hidden="1">#REF!</definedName>
    <definedName name="BExMHCGUJ8A3L31NU0XU0FGXE4P3" localSheetId="3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1" hidden="1">#REF!</definedName>
    <definedName name="BExMHOWPB34KPZ76M2KIX2C9R2VB" localSheetId="3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1" hidden="1">#REF!</definedName>
    <definedName name="BExMHSSYC6KVHA3QDTSYPN92TWMI" localSheetId="3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1" hidden="1">#REF!</definedName>
    <definedName name="BExMI3AJ9477KDL4T9DHET4LJJTW" localSheetId="3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1" hidden="1">#REF!</definedName>
    <definedName name="BExMI6QQ20XHD0NWJUN741B37182" localSheetId="3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1" hidden="1">#REF!</definedName>
    <definedName name="BExMI7MYDIMC9K16SBAFUY33RHK6" localSheetId="3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1" hidden="1">#REF!</definedName>
    <definedName name="BExMI8JB94SBD9EMNJEK7Y2T6GYU" localSheetId="3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1" hidden="1">#REF!</definedName>
    <definedName name="BExMI8OS85YTW3KYVE4YD0R7Z6UV" localSheetId="3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1" hidden="1">#REF!</definedName>
    <definedName name="BExMI9QNOMVZ44I3BFMGU1EL1RSY" localSheetId="3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1" hidden="1">#REF!</definedName>
    <definedName name="BExMIBOOZU40JS3F89OMPSRCE9MM" localSheetId="3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1" hidden="1">#REF!</definedName>
    <definedName name="BExMIIQ5MBWSIHTFWAQADXMZC22Q" localSheetId="3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1" hidden="1">#REF!</definedName>
    <definedName name="BExMIL4I2GE866I25CR5JBLJWJ6A" localSheetId="3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1" hidden="1">#REF!</definedName>
    <definedName name="BExMIRKIPF27SNO82SPFSB3T5U17" localSheetId="3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1" hidden="1">#REF!</definedName>
    <definedName name="BExMIV0KC8555D5E42ZGWG15Y0MO" localSheetId="3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1" hidden="1">#REF!</definedName>
    <definedName name="BExMIZT6AN7E6YMW2S87CTCN2UXH" localSheetId="3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1" hidden="1">#REF!</definedName>
    <definedName name="BExMJB76UESLVRD81AJBOB78JDTT" localSheetId="3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1" hidden="1">#REF!</definedName>
    <definedName name="BExMJI8OLFZQCGOW3F99ETW8A21E" localSheetId="3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1" hidden="1">#REF!</definedName>
    <definedName name="BExMJNC8ZFB9DRFOJ961ZAJ8U3A8" localSheetId="3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1" hidden="1">#REF!</definedName>
    <definedName name="BExMJTBV8A3D31W2IQHP9RDFPPHQ" localSheetId="3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1" hidden="1">#REF!</definedName>
    <definedName name="BExMK2RTXN4QJWEUNX002XK8VQP8" localSheetId="3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1" hidden="1">#REF!</definedName>
    <definedName name="BExMKBGQDUZ8AWXYHA3QVMSDVZ3D" localSheetId="3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1" hidden="1">#REF!</definedName>
    <definedName name="BExMKBM1467553LDFZRRKVSHN374" localSheetId="3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1" hidden="1">#REF!</definedName>
    <definedName name="BExMKGK5FJUC0AU8MABRGDC5ZM70" localSheetId="3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1" hidden="1">#REF!</definedName>
    <definedName name="BExMKP92JGBM5BJO174H9A4HQIB9" localSheetId="3" hidden="1">#REF!</definedName>
    <definedName name="BExMKP92JGBM5BJO174H9A4HQIB9" localSheetId="8" hidden="1">#REF!</definedName>
    <definedName name="BExMKP92JGBM5BJO174H9A4HQIB9" hidden="1">#REF!</definedName>
    <definedName name="BExMKPEDT6IOYLLC3KJKRZOETC3Y" localSheetId="1" hidden="1">#REF!</definedName>
    <definedName name="BExMKPEDT6IOYLLC3KJKRZOETC3Y" localSheetId="3" hidden="1">#REF!</definedName>
    <definedName name="BExMKPEDT6IOYLLC3KJKRZOETC3Y" localSheetId="8" hidden="1">#REF!</definedName>
    <definedName name="BExMKPEDT6IOYLLC3KJKRZOETC3Y" hidden="1">#REF!</definedName>
    <definedName name="BExMKTW7R5SOV4PHAFGHU3W73DYE" localSheetId="1" hidden="1">#REF!</definedName>
    <definedName name="BExMKTW7R5SOV4PHAFGHU3W73DYE" localSheetId="3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1" hidden="1">#REF!</definedName>
    <definedName name="BExMKU7051J2W1RQXGZGE62NBRUZ" localSheetId="3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1" hidden="1">#REF!</definedName>
    <definedName name="BExMKUN3WPECJR2XRID2R7GZRGNX" localSheetId="3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1" hidden="1">#REF!</definedName>
    <definedName name="BExMKZ535P011X4TNV16GCOH4H21" localSheetId="3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1" hidden="1">#REF!</definedName>
    <definedName name="BExML3XQNDIMX55ZCHHXKUV3D6E6" localSheetId="3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1" hidden="1">#REF!</definedName>
    <definedName name="BExML5QGSWHLI18BGY4CGOTD3UWH" localSheetId="3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1" hidden="1">#REF!</definedName>
    <definedName name="BExML6BVFCV80776USR7X70HVRZT" localSheetId="3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1" hidden="1">#REF!</definedName>
    <definedName name="BExMLO5Z61RE85X8HHX2G4IU3AZW" localSheetId="3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1" hidden="1">#REF!</definedName>
    <definedName name="BExMLVI7UORSHM9FMO8S2EI0TMTS" localSheetId="3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1" hidden="1">#REF!</definedName>
    <definedName name="BExMM5UCOT2HSSN0ZIPZW55GSOVO" localSheetId="3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1" hidden="1">#REF!</definedName>
    <definedName name="BExMM8ZRS5RQ8H1H55RVPVTDL5NL" localSheetId="3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1" hidden="1">#REF!</definedName>
    <definedName name="BExMMH8EAZB09XXQ5X4LR0P4NHG9" localSheetId="3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1" hidden="1">#REF!</definedName>
    <definedName name="BExMMIQH5BABNZVCIQ7TBCQ10AY5" localSheetId="3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1" hidden="1">#REF!</definedName>
    <definedName name="BExMMNIZ2T7M22WECMUQXEF4NJ71" localSheetId="3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1" hidden="1">#REF!</definedName>
    <definedName name="BExMMPMIOU7BURTV0L1K6ACW9X73" localSheetId="3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1" hidden="1">#REF!</definedName>
    <definedName name="BExMMQ835AJDHS4B419SS645P67Q" localSheetId="3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1" hidden="1">#REF!</definedName>
    <definedName name="BExMMQIUVPCOBISTEJJYNCCLUCPY" localSheetId="3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1" hidden="1">#REF!</definedName>
    <definedName name="BExMMTIXETA5VAKBSOFDD5SRU887" localSheetId="3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1" hidden="1">#REF!</definedName>
    <definedName name="BExMMV0P6P5YS3C35G0JYYHI7992" localSheetId="3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1" hidden="1">#REF!</definedName>
    <definedName name="BExMNJLFWZBRN9PZF1IO9CYWV1B2" localSheetId="3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1" hidden="1">#REF!</definedName>
    <definedName name="BExMNKCJ0FA57YEUUAJE43U1QN5P" localSheetId="3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1" hidden="1">#REF!</definedName>
    <definedName name="BExMNKN5D1WEF2OOJVP6LZ6DLU3Y" localSheetId="3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1" hidden="1">#REF!</definedName>
    <definedName name="BExMNR38HMPLWAJRQ9MMS3ZAZ9IU" localSheetId="3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1" hidden="1">#REF!</definedName>
    <definedName name="BExMNRDZULKJMVY2VKIIRM2M5A1M" localSheetId="3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1" hidden="1">#REF!</definedName>
    <definedName name="BExMNVFKZIBQSCAH71DIF1CJG89T" localSheetId="3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1" hidden="1">#REF!</definedName>
    <definedName name="BExMNVVUQAGQY9SA29FGI7D7R5MN" localSheetId="3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1" hidden="1">#REF!</definedName>
    <definedName name="BExMO9IOWKTWHO8LQJJQI5P3INWY" localSheetId="3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1" hidden="1">#REF!</definedName>
    <definedName name="BExMOI29DOEK5R1A5QZPUDKF7N6T" localSheetId="3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1" hidden="1">#REF!</definedName>
    <definedName name="BExMONRAU0S904NLJHPI47RVQDBH" localSheetId="3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1" hidden="1">#REF!</definedName>
    <definedName name="BExMPAJ5AJAXGKGK3F6H3ODS6RF4" localSheetId="3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1" hidden="1">#REF!</definedName>
    <definedName name="BExMPD2X55FFBVJ6CBUKNPROIOEU" localSheetId="3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1" hidden="1">#REF!</definedName>
    <definedName name="BExMPGZ848E38FUH1JBQN97DGWAT" localSheetId="3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1" hidden="1">#REF!</definedName>
    <definedName name="BExMPMTICOSMQENOFKQ18K0ZT4S8" localSheetId="3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1" hidden="1">#REF!</definedName>
    <definedName name="BExMPMZ07II0R4KGWQQ7PGS3RZS4" localSheetId="3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1" hidden="1">#REF!</definedName>
    <definedName name="BExMPOBH04JMDO6Z8DMSEJZM4ANN" localSheetId="3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1" hidden="1">#REF!</definedName>
    <definedName name="BExMPSD77XQ3HA6A4FZOJK8G2JP3" localSheetId="3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1" hidden="1">#REF!</definedName>
    <definedName name="BExMQ4I3Q7F0BMPHSFMFW9TZ87UD" localSheetId="3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1" hidden="1">#REF!</definedName>
    <definedName name="BExMQ4SWDWI4N16AZ0T5CJ6HH8WC" localSheetId="3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1" hidden="1">#REF!</definedName>
    <definedName name="BExMQ71WHW50GVX45JU951AGPLFQ" localSheetId="3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1" hidden="1">#REF!</definedName>
    <definedName name="BExMQGXSLPT4A6N47LE6FBVHWBOF" localSheetId="3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1" hidden="1">#REF!</definedName>
    <definedName name="BExMQNZGFHW75W9HWRCR0FEF0XF0" localSheetId="3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1" hidden="1">#REF!</definedName>
    <definedName name="BExMQRKVQPDFPD0WQUA9QND8OV7P" localSheetId="3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1" hidden="1">#REF!</definedName>
    <definedName name="BExMQSBR7PL4KLB1Q4961QO45Y4G" localSheetId="3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1" hidden="1">#REF!</definedName>
    <definedName name="BExMR1MA4I1X77714ZEPUVC8W398" localSheetId="3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1" hidden="1">#REF!</definedName>
    <definedName name="BExMR8YQHA7N77HGHY4Y6R30I3XT" localSheetId="3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1" hidden="1">#REF!</definedName>
    <definedName name="BExMRENOIARWRYOIVPDIEBVNRDO7" localSheetId="3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1" hidden="1">#REF!</definedName>
    <definedName name="BExMRF3SCIUZL945WMMDCT29MTLN" localSheetId="3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1" hidden="1">#REF!</definedName>
    <definedName name="BExMRRJNUMGRSDD5GGKKGEIZ6FTS" localSheetId="3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1" hidden="1">#REF!</definedName>
    <definedName name="BExMRU3ACIU0RD2BNWO55LH5U2BR" localSheetId="3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1" hidden="1">#REF!</definedName>
    <definedName name="BExMRWC9LD1LDAVIUQHQWIYMK129" localSheetId="3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1" hidden="1">#REF!</definedName>
    <definedName name="BExMSBH3T898ERC4BT51ZURKDCH1" localSheetId="3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1" hidden="1">#REF!</definedName>
    <definedName name="BExMSQRCC40AP8BDUPL2I2DNC210" localSheetId="3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1" hidden="1">#REF!</definedName>
    <definedName name="BExO4J9LR712G00TVA82VNTG8O7H" localSheetId="3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1" hidden="1">#REF!</definedName>
    <definedName name="BExO55G2KVZ7MIJ30N827CLH0I2A" localSheetId="3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1" hidden="1">#REF!</definedName>
    <definedName name="BExO5A8PZD9EUHC5CMPU6N3SQ15L" localSheetId="3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1" hidden="1">#REF!</definedName>
    <definedName name="BExO5XMAHL7CY3X0B1OPKZ28DCJ5" localSheetId="3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1" hidden="1">#REF!</definedName>
    <definedName name="BExO66LZJKY4PTQVREELI6POS4AY" localSheetId="3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1" hidden="1">#REF!</definedName>
    <definedName name="BExO6LLHCYTF7CIVHKAO0NMET14Q" localSheetId="3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1" hidden="1">#REF!</definedName>
    <definedName name="BExO6NOZIPWELHV0XX25APL9UNOP" localSheetId="3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1" hidden="1">#REF!</definedName>
    <definedName name="BExO71MMHEBC11LG4HXDEQNHOII2" localSheetId="3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1" hidden="1">#REF!</definedName>
    <definedName name="BExO71S28H4XYOYYLAXOO93QV4TF" localSheetId="3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1" hidden="1">#REF!</definedName>
    <definedName name="BExO7BIP1737MIY7S6K4XYMTIO95" localSheetId="3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1" hidden="1">#REF!</definedName>
    <definedName name="BExO7OUQS3XTUQ2LDKGQ8AAQ3OJJ" localSheetId="3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1" hidden="1">#REF!</definedName>
    <definedName name="BExO85HMYXZJ7SONWBKKIAXMCI3C" localSheetId="3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1" hidden="1">#REF!</definedName>
    <definedName name="BExO863922O4PBGQMUNEQKGN3K96" localSheetId="3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1" hidden="1">#REF!</definedName>
    <definedName name="BExO89ZIOXN0HOKHY24F7HDZ87UT" localSheetId="3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1" hidden="1">#REF!</definedName>
    <definedName name="BExO8A4SWOKD9WI5E6DITCL3LZZC" localSheetId="3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1" hidden="1">#REF!</definedName>
    <definedName name="BExO8CDTBCABLEUD6PE2UM2EZ6C4" localSheetId="3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1" hidden="1">#REF!</definedName>
    <definedName name="BExO8UTAGQWDBQZEEF4HUNMLQCVU" localSheetId="3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1" hidden="1">#REF!</definedName>
    <definedName name="BExO937E20IHMGQOZMECL3VZC7OX" localSheetId="3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1" hidden="1">#REF!</definedName>
    <definedName name="BExO94UTJKQQ7TJTTJRTSR70YVJC" localSheetId="3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1" hidden="1">#REF!</definedName>
    <definedName name="BExO9EALFB2R8VULHML1AVRPHME0" localSheetId="3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1" hidden="1">#REF!</definedName>
    <definedName name="BExO9J3A438976RXIUX5U9SU5T55" localSheetId="3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1" hidden="1">#REF!</definedName>
    <definedName name="BExO9RS5RXFJ1911HL3CCK6M74EP" localSheetId="3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1" hidden="1">#REF!</definedName>
    <definedName name="BExO9SDRI1M6KMHXSG3AE5L0F2U3" localSheetId="3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1" hidden="1">#REF!</definedName>
    <definedName name="BExO9US253B9UNAYT7DWLMK2BO44" localSheetId="3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1" hidden="1">#REF!</definedName>
    <definedName name="BExO9V2U2YXAY904GYYGU6TD8Y7M" localSheetId="3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1" hidden="1">#REF!</definedName>
    <definedName name="BExOAAIG18X4V98C7122L5F65P5C" localSheetId="3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1" hidden="1">#REF!</definedName>
    <definedName name="BExOAQ3GKCT7YZW1EMVU3EILSZL2" localSheetId="3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1" hidden="1">#REF!</definedName>
    <definedName name="BExOATZQ6SF8DASYLBQ0Z6D2WPSC" localSheetId="3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1" hidden="1">#REF!</definedName>
    <definedName name="BExOB9KT2THGV4SPLDVFTFXS4B14" localSheetId="3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1" hidden="1">#REF!</definedName>
    <definedName name="BExOBEZ0IE2WBEYY3D3CMRI72N1K" localSheetId="3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1" hidden="1">#REF!</definedName>
    <definedName name="BExOBF9TFH4NSBTR7JD2Q1165NIU" localSheetId="3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1" hidden="1">#REF!</definedName>
    <definedName name="BExOBIPU8760ITY0C8N27XZ3KWEF" localSheetId="3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1" hidden="1">#REF!</definedName>
    <definedName name="BExOBM0I5L0MZ1G4H9MGMD87SBMZ" localSheetId="3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1" hidden="1">#REF!</definedName>
    <definedName name="BExOBOUXMP88KJY2BX2JLUJH5N0K" localSheetId="3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1" hidden="1">#REF!</definedName>
    <definedName name="BExOBP0FKQ4SVR59FB48UNLKCOR6" localSheetId="3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1" hidden="1">#REF!</definedName>
    <definedName name="BExOBTNR0XX9V82O76VVWUQABHT8" localSheetId="3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1" hidden="1">#REF!</definedName>
    <definedName name="BExOBYAVUCQ0IGM0Y6A75QHP0Q1A" localSheetId="3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1" hidden="1">#REF!</definedName>
    <definedName name="BExOC3UEHB1CZNINSQHZANWJYKR8" localSheetId="3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1" hidden="1">#REF!</definedName>
    <definedName name="BExOCBSF3XGO9YJ23LX2H78VOUR7" localSheetId="3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1" hidden="1">#REF!</definedName>
    <definedName name="BExOCEHJCLIUR23CB4TC9OEFJGFX" localSheetId="3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1" hidden="1">#REF!</definedName>
    <definedName name="BExOCKXFMOW6WPFEVX1I7R7FNDSS" localSheetId="3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1" hidden="1">#REF!</definedName>
    <definedName name="BExOCM4L30L6FV3N2PR4O6X8WY2M" localSheetId="3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1" hidden="1">#REF!</definedName>
    <definedName name="BExOCYEXOB95DH5NOB0M5NOYX398" localSheetId="3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1" hidden="1">#REF!</definedName>
    <definedName name="BExOD4ERMDMFD8X1016N4EXOUR0S" localSheetId="3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1" hidden="1">#REF!</definedName>
    <definedName name="BExOD55RS7BQUHRQ6H3USVGKR0P7" localSheetId="3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1" hidden="1">#REF!</definedName>
    <definedName name="BExODEWDDEABM4ZY3XREJIBZ8IVP" localSheetId="3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1" hidden="1">#REF!</definedName>
    <definedName name="BExODICDVVLFKWA22B3L0CKKTAZA" localSheetId="3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1" hidden="1">#REF!</definedName>
    <definedName name="BExODZFEIWV26E8RFU7XQYX1J458" localSheetId="3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1" hidden="1">#REF!</definedName>
    <definedName name="BExOE0S111KPTELH26PPXE94J3GJ" localSheetId="3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1" hidden="1">#REF!</definedName>
    <definedName name="BExOE5KH3JKKPZO401YAB3A11G1U" localSheetId="3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1" hidden="1">#REF!</definedName>
    <definedName name="BExOEBKG55EROA2VL360A06LKASE" localSheetId="3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1" hidden="1">#REF!</definedName>
    <definedName name="BExOEFWUBETCPIYF89P9SBDOI3X5" localSheetId="3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1" hidden="1">#REF!</definedName>
    <definedName name="BExOEL08MN74RQKVY0P43PFHPTVB" localSheetId="3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1" hidden="1">#REF!</definedName>
    <definedName name="BExOERG5LWXYYEN1DY1H2FWRJS9T" localSheetId="3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1" hidden="1">#REF!</definedName>
    <definedName name="BExOEV1S6JJVO5PP4BZ20SNGZR7D" localSheetId="3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1" hidden="1">#REF!</definedName>
    <definedName name="BExOEVNDLRXW33RF3AMMCDLTLROJ" localSheetId="3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1" hidden="1">#REF!</definedName>
    <definedName name="BExOEZOXV3VXUB6VGSS85GXATYAC" localSheetId="3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1" hidden="1">#REF!</definedName>
    <definedName name="BExOFDBSAZV60157PIDWCSSUN3MJ" localSheetId="3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1" hidden="1">#REF!</definedName>
    <definedName name="BExOFEDNCYI2TPTMQ8SJN3AW4YMF" localSheetId="3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1" hidden="1">#REF!</definedName>
    <definedName name="BExOFVLXVD6RVHSQO8KZOOACSV24" localSheetId="3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1" hidden="1">#REF!</definedName>
    <definedName name="BExOG2SW3XOGP9VAPQ3THV3VWV12" localSheetId="3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1" hidden="1">#REF!</definedName>
    <definedName name="BExOG45J81K4OPA40KW5VQU54KY3" localSheetId="3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1" hidden="1">#REF!</definedName>
    <definedName name="BExOGFE2SCL8HHT4DFAXKLUTJZOG" localSheetId="3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1" hidden="1">#REF!</definedName>
    <definedName name="BExOGH1IMADJCZMFDE6NMBBKO558" localSheetId="3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1" hidden="1">#REF!</definedName>
    <definedName name="BExOGT6D0LJ3C22RDW8COECKB1J5" localSheetId="3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1" hidden="1">#REF!</definedName>
    <definedName name="BExOGTMI1HT31M1RGWVRAVHAK7DE" localSheetId="3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1" hidden="1">#REF!</definedName>
    <definedName name="BExOGXO9JE5XSE9GC3I6O21UEKAO" localSheetId="3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1" hidden="1">#REF!</definedName>
    <definedName name="BExOH9ICQA5WPLVJIKJVPWUPKSYO" localSheetId="3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1" hidden="1">#REF!</definedName>
    <definedName name="BExOH9ICZ13C1LAW8OTYTR9S7ZP3" localSheetId="3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1" hidden="1">#REF!</definedName>
    <definedName name="BExOHGEJ8V8OXT32FSU173XLXBDH" localSheetId="3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1" hidden="1">#REF!</definedName>
    <definedName name="BExOHL75H3OT4WAKKPUXIVXWFVDS" localSheetId="3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1" hidden="1">#REF!</definedName>
    <definedName name="BExOHLHXXJL6363CC082M9M5VVXQ" localSheetId="3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1" hidden="1">#REF!</definedName>
    <definedName name="BExOHNAO5UDXSO73BK2ARHWKS90Y" localSheetId="3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1" hidden="1">#REF!</definedName>
    <definedName name="BExOHR1G1I9A9CI1HG94EWBLWNM2" localSheetId="3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1" hidden="1">#REF!</definedName>
    <definedName name="BExOHTQPP8LQ98L6PYUI6QW08YID" localSheetId="3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1" hidden="1">#REF!</definedName>
    <definedName name="BExOHUHN7UXHYAJFJJFU805UZ0NB" localSheetId="3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1" hidden="1">#REF!</definedName>
    <definedName name="BExOHX6Q6NJI793PGX59O5EKTP4G" localSheetId="3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1" hidden="1">#REF!</definedName>
    <definedName name="BExOI5VMTHH7Y8MQQ1N635CHYI0P" localSheetId="3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1" hidden="1">#REF!</definedName>
    <definedName name="BExOIEVCP4Y6VDS23AK84MCYYHRT" localSheetId="3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1" hidden="1">#REF!</definedName>
    <definedName name="BExOIFRP0HEHF5D7JSZ0X8ADJ79U" localSheetId="3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1" hidden="1">#REF!</definedName>
    <definedName name="BExOIHPQIXR0NDR5WD01BZKPKEO3" localSheetId="3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1" hidden="1">#REF!</definedName>
    <definedName name="BExOIM7L0Z3LSII9P7ZTV4KJ8RMA" localSheetId="3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1" hidden="1">#REF!</definedName>
    <definedName name="BExOIWJVMJ6MG6JC4SPD1L00OHU1" localSheetId="3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1" hidden="1">#REF!</definedName>
    <definedName name="BExOIYCN8Z4JK3OOG86KYUCV0ME8" localSheetId="3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1" hidden="1">#REF!</definedName>
    <definedName name="BExOJ3AKZ9BCBZT3KD8WMSLK6MN2" localSheetId="3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1" hidden="1">#REF!</definedName>
    <definedName name="BExOJ7XQK71I4YZDD29AKOOWZ47E" localSheetId="3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1" hidden="1">#REF!</definedName>
    <definedName name="BExOJAXS2THXXIJMV2F2LZKMI589" localSheetId="3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1" hidden="1">#REF!</definedName>
    <definedName name="BExOJDXKJ43BMD5CFWEMSU5R1BP9" localSheetId="3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1" hidden="1">#REF!</definedName>
    <definedName name="BExOJHZ9KOD9LEP7ES426LHOCXEY" localSheetId="3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1" hidden="1">#REF!</definedName>
    <definedName name="BExOJM0W6XGSW5MXPTTX0GNF6SFT" localSheetId="3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1" hidden="1">#REF!</definedName>
    <definedName name="BExOJQ7XL1X94G2GP88DSU6OTRKY" localSheetId="3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1" hidden="1">#REF!</definedName>
    <definedName name="BExOJXEUJJ9SYRJXKYYV2NCCDT2R" localSheetId="3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1" hidden="1">#REF!</definedName>
    <definedName name="BExOK0EQYM9JUMAGWOUN7QDH7VMZ" localSheetId="3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1" hidden="1">#REF!</definedName>
    <definedName name="BExOK10DBCM0O0CLRF8BB6EEWGB2" localSheetId="3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1" hidden="1">#REF!</definedName>
    <definedName name="BExOK45QZPFPJ08Z5BZOFLNGPHCZ" localSheetId="3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1" hidden="1">#REF!</definedName>
    <definedName name="BExOK4WM9O7QNG6O57FOASI5QSN1" localSheetId="3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1" hidden="1">#REF!</definedName>
    <definedName name="BExOK57E3HXBUDOQB4M87JK9OPNE" localSheetId="3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1" hidden="1">#REF!</definedName>
    <definedName name="BExOKJLBFD15HACQ01HQLY1U5SE2" localSheetId="3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1" hidden="1">#REF!</definedName>
    <definedName name="BExOKTXMJP351VXKH8VT6SXUNIMF" localSheetId="3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1" hidden="1">#REF!</definedName>
    <definedName name="BExOKU8GMLOCNVORDE329819XN67" localSheetId="3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1" hidden="1">#REF!</definedName>
    <definedName name="BExOL0Z3Z7IAMHPB91EO2MF49U57" localSheetId="3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1" hidden="1">#REF!</definedName>
    <definedName name="BExOL7KH12VAR0LG741SIOJTLWFD" localSheetId="3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1" hidden="1">#REF!</definedName>
    <definedName name="BExOLGUYDBS2V3UOK4DVPUW5JZN7" localSheetId="3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1" hidden="1">#REF!</definedName>
    <definedName name="BExOLICXFHJLILCJVFMJE5MGGWKR" localSheetId="3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1" hidden="1">#REF!</definedName>
    <definedName name="BExOLOI0WJS3QC12I3ISL0D9AWOF" localSheetId="3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1" hidden="1">#REF!</definedName>
    <definedName name="BExOLQ5A7IWI0W12J7315E7LBI0O" localSheetId="3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1" hidden="1">#REF!</definedName>
    <definedName name="BExOLYZNG5RBD0BTS1OEZJNU92Q5" localSheetId="3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1" hidden="1">#REF!</definedName>
    <definedName name="BExOM136CSOYSV2NE3NAU04Z4414" localSheetId="3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1" hidden="1">#REF!</definedName>
    <definedName name="BExOM3HIJ3UZPOKJI68KPBJAHPDC" localSheetId="3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1" hidden="1">#REF!</definedName>
    <definedName name="BExOM5QC0I90GVJG1G7NFAIINKAQ" localSheetId="3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1" hidden="1">#REF!</definedName>
    <definedName name="BExOMKPURE33YQ3K1JG9NVQD4W49" localSheetId="3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1" hidden="1">#REF!</definedName>
    <definedName name="BExOMP7NGCLUNFK50QD2LPKRG078" localSheetId="3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1" hidden="1">#REF!</definedName>
    <definedName name="BExOMPNX2853XA8AUM0BLA7CS86A" localSheetId="3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1" hidden="1">#REF!</definedName>
    <definedName name="BExOMU0A6XMY48SZRYL4WQZD13BI" localSheetId="3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1" hidden="1">#REF!</definedName>
    <definedName name="BExOMVT0HSNC59DJP4CLISASGHKL" localSheetId="3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1" hidden="1">#REF!</definedName>
    <definedName name="BExON0AX35F2SI0UCVMGWGVIUNI3" localSheetId="3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1" hidden="1">#REF!</definedName>
    <definedName name="BExON1I19LN0T10YIIYC5NE9UGMR" localSheetId="3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1" hidden="1">#REF!</definedName>
    <definedName name="BExON41U4296DV3DPG6I5EF3OEYF" localSheetId="3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1" hidden="1">#REF!</definedName>
    <definedName name="BExONB3A7CO4YD8RB41PHC93BQ9M" localSheetId="3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1" hidden="1">#REF!</definedName>
    <definedName name="BExONFQH6UUXF8V0GI4BRIST9RFO" localSheetId="3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1" hidden="1">#REF!</definedName>
    <definedName name="BExONIL31DZWU7IFVN3VV0XTXJA1" localSheetId="3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1" hidden="1">#REF!</definedName>
    <definedName name="BExONJ1BU17R0F5A2UP1UGJBOGKS" localSheetId="3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1" hidden="1">#REF!</definedName>
    <definedName name="BExONKZDHE8SS0P4YRLGEQR9KYHF" localSheetId="3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1" hidden="1">#REF!</definedName>
    <definedName name="BExONNZ9VMHVX3J6NLNJY7KZA61O" localSheetId="3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1" hidden="1">#REF!</definedName>
    <definedName name="BExONRQ1BAA4F3TXP2MYQ4YCZ09S" localSheetId="3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1" hidden="1">#REF!</definedName>
    <definedName name="BExONU4ENMND8RLZX0L5EHPYQQSB" localSheetId="3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1" hidden="1">#REF!</definedName>
    <definedName name="BExONXPUEU6ZRSIX4PDJ1DXY679I" localSheetId="3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1" hidden="1">#REF!</definedName>
    <definedName name="BExOO0KEG2WL5WKKMHN0S2UTIUNG" localSheetId="3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1" hidden="1">#REF!</definedName>
    <definedName name="BExOO1WWIZSGB0YTGKESB45TSVMZ" localSheetId="3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1" hidden="1">#REF!</definedName>
    <definedName name="BExOO4B8FPAFYPHCTYTX37P1TQM5" localSheetId="3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1" hidden="1">#REF!</definedName>
    <definedName name="BExOOIULUDOJRMYABWV5CCL906X6" localSheetId="3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1" hidden="1">#REF!</definedName>
    <definedName name="BExOOJLIWKJW5S7XWJXD8TYV5HQ9" localSheetId="3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1" hidden="1">#REF!</definedName>
    <definedName name="BExOOQ1JVWQ9LYXD0V94BRXKTA1I" localSheetId="3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1" hidden="1">#REF!</definedName>
    <definedName name="BExOOTN0KTXJCL7E476XBN1CJ553" localSheetId="3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1" hidden="1">#REF!</definedName>
    <definedName name="BExOOVVUJIJNAYDICUUQQ9O7O3TW" localSheetId="3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1" hidden="1">#REF!</definedName>
    <definedName name="BExOP9DDU5MZJKWGFT0MKL44YKIV" localSheetId="3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1" hidden="1">#REF!</definedName>
    <definedName name="BExOP9DEBV5W5P4Q25J3XCJBP5S9" localSheetId="3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1" hidden="1">#REF!</definedName>
    <definedName name="BExOPFNYRBL0BFM23LZBJTADNOE4" localSheetId="3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1" hidden="1">#REF!</definedName>
    <definedName name="BExOPINVFSIZMCVT9YGT2AODVCX3" localSheetId="3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1" hidden="1">#REF!</definedName>
    <definedName name="BExOQ1JN4SAC44RTMZIGHSW023WA" localSheetId="3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1" hidden="1">#REF!</definedName>
    <definedName name="BExOQ256YMF115DJL3KBPNKABJ90" localSheetId="3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1" hidden="1">#REF!</definedName>
    <definedName name="BExQ19DEUOLC11IW32E2AMVZLFF1" localSheetId="3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1" hidden="1">#REF!</definedName>
    <definedName name="BExQ1OCW3L24TN0BYVRE2NE3IK1O" localSheetId="3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1" hidden="1">#REF!</definedName>
    <definedName name="BExQ29C73XR33S3668YYSYZAIHTG" localSheetId="3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1" hidden="1">#REF!</definedName>
    <definedName name="BExQ2FS228IUDUP2023RA1D4AO4C" localSheetId="3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1" hidden="1">#REF!</definedName>
    <definedName name="BExQ2L0XYWLY9VPZWXYYFRIRQRJ1" localSheetId="3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1" hidden="1">#REF!</definedName>
    <definedName name="BExQ2M841F5Z1BQYR8DG5FKK0LIU" localSheetId="3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1" hidden="1">#REF!</definedName>
    <definedName name="BExQ2STHO7AXYTS1VPPHQMX1WT30" localSheetId="3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1" hidden="1">#REF!</definedName>
    <definedName name="BExQ2XWXHMQMQ99FF9293AEQHABB" localSheetId="3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1" hidden="1">#REF!</definedName>
    <definedName name="BExQ300G8I8TK45A0MVHV15422EU" localSheetId="3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1" hidden="1">#REF!</definedName>
    <definedName name="BExQ305RBEODGNAETZ0EZQLLDZZD" localSheetId="3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1" hidden="1">#REF!</definedName>
    <definedName name="BExQ37SZQJSC2C73FY2IJY852LVP" localSheetId="3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1" hidden="1">#REF!</definedName>
    <definedName name="BExQ39R28MXSG2SEV956F0KZ20AN" localSheetId="3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1" hidden="1">#REF!</definedName>
    <definedName name="BExQ3D1P3M5Z3HLMEZ17E0BLEE4U" localSheetId="3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1" hidden="1">#REF!</definedName>
    <definedName name="BExQ3EZX6BA2WHKI84SG78UPRTSE" localSheetId="3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1" hidden="1">#REF!</definedName>
    <definedName name="BExQ3KOX6620WUSBG7PGACNC936P" localSheetId="3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1" hidden="1">#REF!</definedName>
    <definedName name="BExQ3O4W7QF8BOXTUT4IOGF6YKUD" localSheetId="3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1" hidden="1">#REF!</definedName>
    <definedName name="BExQ3PXOWSN8561ZR8IEY8ZASI3B" localSheetId="3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1" hidden="1">#REF!</definedName>
    <definedName name="BExQ3TZF04IPY0B0UG9CQQ5736UA" localSheetId="3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1" hidden="1">#REF!</definedName>
    <definedName name="BExQ42IU9MNDYLODP41DL6YTZMAR" localSheetId="3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1" hidden="1">#REF!</definedName>
    <definedName name="BExQ42O4PHH156IHXSW0JAYAC0NJ" localSheetId="3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1" hidden="1">#REF!</definedName>
    <definedName name="BExQ452HF7N1HYPXJXQ8WD6SOWUV" localSheetId="3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1" hidden="1">#REF!</definedName>
    <definedName name="BExQ4BTBSHPHVEDRCXC2ROW8PLFC" localSheetId="3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1" hidden="1">#REF!</definedName>
    <definedName name="BExQ4DGKF54SRKQUTUT4B1CZSS62" localSheetId="3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1" hidden="1">#REF!</definedName>
    <definedName name="BExQ4T74LQ5PYTV1MUQUW75A4BDY" localSheetId="3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1" hidden="1">#REF!</definedName>
    <definedName name="BExQ4XJHD7EJCNH7S1MJDZJ2MNWG" localSheetId="3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1" hidden="1">#REF!</definedName>
    <definedName name="BExQ5039ZCEWBUJHU682G4S89J03" localSheetId="3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1" hidden="1">#REF!</definedName>
    <definedName name="BExQ56Z9W6YHZHRXOFFI8EFA7CDI" localSheetId="3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1" hidden="1">#REF!</definedName>
    <definedName name="BExQ58MP5FO5Q5CIXVMMYWWPEFW3" localSheetId="3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1" hidden="1">#REF!</definedName>
    <definedName name="BExQ5KX3Z668H1KUCKZ9J24HUQ1F" localSheetId="3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1" hidden="1">#REF!</definedName>
    <definedName name="BExQ5SPMSOCJYLAY20NB5A6O32RE" localSheetId="3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1" hidden="1">#REF!</definedName>
    <definedName name="BExQ5UICMGTMK790KTLK49MAGXRC" localSheetId="3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1" hidden="1">#REF!</definedName>
    <definedName name="BExQ5YUUK9FD0QGTY4WD0W90O7OL" localSheetId="3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1" hidden="1">#REF!</definedName>
    <definedName name="BExQ62WGBSDPG7ZU34W0N8X45R3X" localSheetId="3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1" hidden="1">#REF!</definedName>
    <definedName name="BExQ63793YQ9BH7JLCNRIATIGTRG" localSheetId="3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1" hidden="1">#REF!</definedName>
    <definedName name="BExQ6CN1EF2UPZ57ZYMGK8TUJQSS" localSheetId="3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1" hidden="1">#REF!</definedName>
    <definedName name="BExQ6FSF8BMWVLJI7Y7MKPG9SU5O" localSheetId="3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1" hidden="1">#REF!</definedName>
    <definedName name="BExQ6M2YXJ8AMRJF3QGHC40ADAHZ" localSheetId="3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1" hidden="1">#REF!</definedName>
    <definedName name="BExQ6M8B0X44N9TV56ATUVHGDI00" localSheetId="3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1" hidden="1">#REF!</definedName>
    <definedName name="BExQ6POH065GV0I74XXVD0VUPBJW" localSheetId="3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1" hidden="1">#REF!</definedName>
    <definedName name="BExQ6WV9KPSMXPPLGZ3KK4WNYTHU" localSheetId="3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1" hidden="1">#REF!</definedName>
    <definedName name="BExQ7541G92R52ECOIYO6UXIWJJ4" localSheetId="3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1" hidden="1">#REF!</definedName>
    <definedName name="BExQ783XTMM2A9I3UKCFWJH1PP2N" localSheetId="3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1" hidden="1">#REF!</definedName>
    <definedName name="BExQ79LX01ZPQB8EGD1ZHR2VK2H3" localSheetId="3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1" hidden="1">#REF!</definedName>
    <definedName name="BExQ7B3V9MGDK2OIJ61XXFBFLJFZ" localSheetId="3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1" hidden="1">#REF!</definedName>
    <definedName name="BExQ7CB046NVPF9ZXDGA7OXOLSLX" localSheetId="3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1" hidden="1">#REF!</definedName>
    <definedName name="BExQ7IWDCGGOO1HTJ97YGO1CK3R9" localSheetId="3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1" hidden="1">#REF!</definedName>
    <definedName name="BExQ7JNFIEGS2HKNBALH3Q2N5G7Z" localSheetId="3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1" hidden="1">#REF!</definedName>
    <definedName name="BExQ7MY3U2Z1IZ71U5LJUD00VVB4" localSheetId="3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1" hidden="1">#REF!</definedName>
    <definedName name="BExQ7XL2Q1GVUFL1F9KK0K0EXMWG" localSheetId="3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1" hidden="1">#REF!</definedName>
    <definedName name="BExQ8469L3ZRZ3KYZPYMSJIDL7Y5" localSheetId="3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1" hidden="1">#REF!</definedName>
    <definedName name="BExQ84MJB94HL3BWRN50M4NCB6Z0" localSheetId="3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1" hidden="1">#REF!</definedName>
    <definedName name="BExQ8583ZE00NW7T9OF11OT9IA14" localSheetId="3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1" hidden="1">#REF!</definedName>
    <definedName name="BExQ8A0RPE3IMIFIZLUE7KD2N21W" localSheetId="3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1" hidden="1">#REF!</definedName>
    <definedName name="BExQ8ABK6H1ADV2R2OYT8NFFYG2N" localSheetId="3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1" hidden="1">#REF!</definedName>
    <definedName name="BExQ8DM90XJ6GCJIK9LC5O82I2TJ" localSheetId="3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1" hidden="1">#REF!</definedName>
    <definedName name="BExQ8G0K46ZORA0QVQTDI7Z8LXGF" localSheetId="3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1" hidden="1">#REF!</definedName>
    <definedName name="BExQ8O3WEU8HNTTGKTW5T0QSKCLP" localSheetId="3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1" hidden="1">#REF!</definedName>
    <definedName name="BExQ8ZCEDBOBJA3D9LDP5TU2WYGR" localSheetId="3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1" hidden="1">#REF!</definedName>
    <definedName name="BExQ94LAW6MAQBWY25WTBFV5PPZJ" localSheetId="3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1" hidden="1">#REF!</definedName>
    <definedName name="BExQ968K8V66L55PCVI3B4VR4FW6" localSheetId="3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1" hidden="1">#REF!</definedName>
    <definedName name="BExQ97QIPOSSRK978N8P234Y1XA4" localSheetId="3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1" hidden="1">#REF!</definedName>
    <definedName name="BExQ9DFHXLBKBS9DWH05G83SL12Z" localSheetId="3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1" hidden="1">#REF!</definedName>
    <definedName name="BExQ9E6FBAXTHGF3RXANFIA77GXP" localSheetId="3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1" hidden="1">#REF!</definedName>
    <definedName name="BExQ9J4ID0TGFFFJSQ9PFAMXOYZ1" localSheetId="3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1" hidden="1">#REF!</definedName>
    <definedName name="BExQ9KX9734KIAK7IMRLHCPYDHO2" localSheetId="3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1" hidden="1">#REF!</definedName>
    <definedName name="BExQ9L81FF4I7816VTPFBDWVU4CW" localSheetId="3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1" hidden="1">#REF!</definedName>
    <definedName name="BExQ9M4E2ACZOWWWP1JJIQO8AHUM" localSheetId="3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1" hidden="1">#REF!</definedName>
    <definedName name="BExQ9TBCP5IJKSQLYEBE6FQLF16I" localSheetId="3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1" hidden="1">#REF!</definedName>
    <definedName name="BExQ9UTANMJCK7LJ4OQMD6F2Q01L" localSheetId="3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3" hidden="1">[42]ZZCOOM_M03_Q004!#REF!</definedName>
    <definedName name="BExQ9ZLYHWABXAA9NJDW8ZS0UQ9P" localSheetId="8" hidden="1">[42]ZZCOOM_M03_Q004!#REF!</definedName>
    <definedName name="BExQ9ZLYHWABXAA9NJDW8ZS0UQ9P" hidden="1">[42]ZZCOOM_M03_Q004!#REF!</definedName>
    <definedName name="BExQ9ZWQ19KSRZNZNPY6ZNWEST1J" localSheetId="1" hidden="1">#REF!</definedName>
    <definedName name="BExQ9ZWQ19KSRZNZNPY6ZNWEST1J" localSheetId="3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1" hidden="1">#REF!</definedName>
    <definedName name="BExQA324HSCK40ENJUT9CS9EC71B" localSheetId="3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1" hidden="1">#REF!</definedName>
    <definedName name="BExQA55GY0STSNBWQCWN8E31ZXCS" localSheetId="3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1" hidden="1">#REF!</definedName>
    <definedName name="BExQA7URC7M82I0T9RUF90GCS15S" localSheetId="3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1" hidden="1">#REF!</definedName>
    <definedName name="BExQA9HZIN9XEMHEEVHT99UU9Z82" localSheetId="3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1" hidden="1">#REF!</definedName>
    <definedName name="BExQAELFYH92K8CJL155181UDORO" localSheetId="3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1" hidden="1">#REF!</definedName>
    <definedName name="BExQAG8PP8R5NJKNQD1U4QOSD6X5" localSheetId="3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1" hidden="1">#REF!</definedName>
    <definedName name="BExQAVTR32SDHZQ69KNYF6UXXKS2" localSheetId="3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1" hidden="1">#REF!</definedName>
    <definedName name="BExQBBETZJ7LHJ9CLAL3GEKQFEGR" localSheetId="3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1" hidden="1">#REF!</definedName>
    <definedName name="BExQBDICMZTSA1X73TMHNO4JSFLN" localSheetId="3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1" hidden="1">#REF!</definedName>
    <definedName name="BExQBEER6CRCRPSSL61S0OMH57ZA" localSheetId="3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1" hidden="1">#REF!</definedName>
    <definedName name="BExQBFR753FNBMC27WEQJT8UKANJ" localSheetId="3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1" hidden="1">#REF!</definedName>
    <definedName name="BExQBIGGY5TXI2FJVVZSLZ0LTZYH" localSheetId="3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1" hidden="1">#REF!</definedName>
    <definedName name="BExQBM1RUSIQ85LLMM2159BYDPIP" localSheetId="3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1" hidden="1">#REF!</definedName>
    <definedName name="BExQBOWE543K7PGA5S7SVU2QKPM3" localSheetId="3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1" hidden="1">#REF!</definedName>
    <definedName name="BExQBPSOZ47V81YAEURP0NQJNTJH" localSheetId="3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1" hidden="1">#REF!</definedName>
    <definedName name="BExQC5TWT21CGBKD0IHAXTIN2QB8" localSheetId="3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1" hidden="1">#REF!</definedName>
    <definedName name="BExQC94JL9F5GW4S8DQCAF4WB2DA" localSheetId="3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1" hidden="1">#REF!</definedName>
    <definedName name="BExQCKTD8AT0824LGWREXM1B5D1X" localSheetId="3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1" hidden="1">#REF!</definedName>
    <definedName name="BExQCQ7KF4HVXSD72FF3DJGNNO3M" localSheetId="3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1" hidden="1">#REF!</definedName>
    <definedName name="BExQCRPJXI0WNJUFFAC39C0PFUFK" localSheetId="3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1" hidden="1">#REF!</definedName>
    <definedName name="BExQD571YWOXKR2SX85K5MKQ0AO2" localSheetId="3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1" hidden="1">#REF!</definedName>
    <definedName name="BExQDB6VCHN8PNX8EA6JNIEQ2JC2" localSheetId="3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1" hidden="1">#REF!</definedName>
    <definedName name="BExQDE1B6U2Q9B73KBENABP71YM1" localSheetId="3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1" hidden="1">#REF!</definedName>
    <definedName name="BExQDGQCN7ZW41QDUHOBJUGQAX40" localSheetId="3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1" hidden="1">#REF!</definedName>
    <definedName name="BExQED8ZZUEH0WRNOHXI7V9TVC8K" localSheetId="3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1" hidden="1">#REF!</definedName>
    <definedName name="BExQEF1PIJIB9J24OB0M4X1WLBB0" localSheetId="3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1" hidden="1">#REF!</definedName>
    <definedName name="BExQEMUA4HEFM4OVO8M8MA8PIAW1" localSheetId="3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1" hidden="1">#REF!</definedName>
    <definedName name="BExQEP38QPDKB85WG2WOL17IMB5S" localSheetId="3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1" hidden="1">#REF!</definedName>
    <definedName name="BExQEQ4XZQFIKUXNU9H7WE7AMZ1U" localSheetId="3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1" hidden="1">#REF!</definedName>
    <definedName name="BExQF1OEB07CRAP6ALNNMJNJ3P2D" localSheetId="3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1" hidden="1">#REF!</definedName>
    <definedName name="BExQF8KKL224NYD20XYLLM2RE7EW" localSheetId="3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1" hidden="1">#REF!</definedName>
    <definedName name="BExQF9X2AQPFJZTCHTU5PTTR0JAH" localSheetId="3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1" hidden="1">#REF!</definedName>
    <definedName name="BExQFAINO9ODQZX6NSM8EBTRD04E" localSheetId="3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1" hidden="1">#REF!</definedName>
    <definedName name="BExQFC0M9KKFMQKPLPEO2RQDB7MM" localSheetId="3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1" hidden="1">#REF!</definedName>
    <definedName name="BExQFEEV7627R8TYZCM28C6V6WHE" localSheetId="3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1" hidden="1">#REF!</definedName>
    <definedName name="BExQFEK8NUD04X2OBRA275ADPSDL" localSheetId="3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1" hidden="1">#REF!</definedName>
    <definedName name="BExQFGYIWDR4W0YF7XR6E4EWWJ02" localSheetId="3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1" hidden="1">#REF!</definedName>
    <definedName name="BExQFPNFKA36IAPS22LAUMBDI4KE" localSheetId="3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1" hidden="1">#REF!</definedName>
    <definedName name="BExQFPSWEMA8WBUZ4WK20LR13VSU" localSheetId="3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1" hidden="1">#REF!</definedName>
    <definedName name="BExQFVSPOSCCPF1TLJPIWYWYB8A9" localSheetId="3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1" hidden="1">#REF!</definedName>
    <definedName name="BExQFWJQXNQAW6LUMOEDS6KMJMYL" localSheetId="3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1" hidden="1">#REF!</definedName>
    <definedName name="BExQG8TYRD2G42UA5ZPCRLNKUDMX" localSheetId="3" hidden="1">#REF!</definedName>
    <definedName name="BExQG8TYRD2G42UA5ZPCRLNKUDMX" localSheetId="8" hidden="1">#REF!</definedName>
    <definedName name="BExQG8TYRD2G42UA5ZPCRLNKUDMX" hidden="1">#REF!</definedName>
    <definedName name="BExQG9A8OZ31BDN5QEGQGWG59A43" localSheetId="1" hidden="1">#REF!</definedName>
    <definedName name="BExQG9A8OZ31BDN5QEGQGWG59A43" localSheetId="3" hidden="1">#REF!</definedName>
    <definedName name="BExQG9A8OZ31BDN5QEGQGWG59A43" localSheetId="8" hidden="1">#REF!</definedName>
    <definedName name="BExQG9A8OZ31BDN5QEGQGWG59A43" hidden="1">#REF!</definedName>
    <definedName name="BExQGGBQ2CMSPV4NV4RA7NMBQER6" localSheetId="1" hidden="1">#REF!</definedName>
    <definedName name="BExQGGBQ2CMSPV4NV4RA7NMBQER6" localSheetId="3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1" hidden="1">#REF!</definedName>
    <definedName name="BExQGO48J9MPCDQ96RBB9UN9AIGT" localSheetId="3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1" hidden="1">#REF!</definedName>
    <definedName name="BExQGSBB6MJWDW7AYWA0MSFTXKRR" localSheetId="3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1" hidden="1">#REF!</definedName>
    <definedName name="BExQH0UURAJ13AVO5UI04HSRGVYW" localSheetId="3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1" hidden="1">#REF!</definedName>
    <definedName name="BExQH5I0FUT0822E2ITR6M5724UF" localSheetId="3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1" hidden="1">#REF!</definedName>
    <definedName name="BExQH6ZZY0NR8SE48PSI9D0CU1TC" localSheetId="3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1" hidden="1">#REF!</definedName>
    <definedName name="BExQH9P2MCXAJOVEO4GFQT6MNW22" localSheetId="3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1" hidden="1">#REF!</definedName>
    <definedName name="BExQHCZSBYUY8OKKJXFYWKBBM6AH" localSheetId="3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1" hidden="1">#REF!</definedName>
    <definedName name="BExQHML1J3V7M9VZ3S2S198637RP" localSheetId="3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1" hidden="1">#REF!</definedName>
    <definedName name="BExQHPKXZ1K33V2F90NZIQRZYIAW" localSheetId="3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1" hidden="1">#REF!</definedName>
    <definedName name="BExQHRDNW8YFGT2B35K9CYSS1VAI" localSheetId="3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1" hidden="1">#REF!</definedName>
    <definedName name="BExQHRZ9FBLUG6G6CC88UZA6V39L" localSheetId="3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1" hidden="1">#REF!</definedName>
    <definedName name="BExQHVF9KD06AG2RXUQJ9X4PVGX4" localSheetId="3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1" hidden="1">#REF!</definedName>
    <definedName name="BExQHZBHVN2L4HC7ACTR73T5OCV0" localSheetId="3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1" hidden="1">#REF!</definedName>
    <definedName name="BExQI3O3BBL6MXZNJD1S3UD8WBUU" localSheetId="3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1" hidden="1">#REF!</definedName>
    <definedName name="BExQI7431UOEBYKYPVVMNXBZ2ZP2" localSheetId="3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1" hidden="1">#REF!</definedName>
    <definedName name="BExQI85V9TNLDJT5LTRZS10Y26SG" localSheetId="3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1" hidden="1">#REF!</definedName>
    <definedName name="BExQI9ICYVAAXE7L1BQSE1VWSQA9" localSheetId="3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1" hidden="1">#REF!</definedName>
    <definedName name="BExQIAPKHVEV8CU1L3TTHJW67FJ5" localSheetId="3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1" hidden="1">#REF!</definedName>
    <definedName name="BExQIAV02RGEQG6AF0CWXU3MS9BZ" localSheetId="3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1" hidden="1">#REF!</definedName>
    <definedName name="BExQIBB4I3Z6AUU0HYV1DHRS13M4" localSheetId="3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1" hidden="1">#REF!</definedName>
    <definedName name="BExQIBWPAXU7HJZLKGJZY3EB7MIS" localSheetId="3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1" hidden="1">#REF!</definedName>
    <definedName name="BExQIHLP9AT969BKBF22IGW76GLI" localSheetId="3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1" hidden="1">#REF!</definedName>
    <definedName name="BExQIS8O6R36CI01XRY9ISM99TW9" localSheetId="3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1" hidden="1">#REF!</definedName>
    <definedName name="BExQIVJB9MJ25NDUHTCVMSODJY2C" localSheetId="3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1" hidden="1">#REF!</definedName>
    <definedName name="BExQIWAEMVTWAU39DWIXT17K2A9Z" localSheetId="3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1" hidden="1">#REF!</definedName>
    <definedName name="BExQJ72T8UR0U461ZLEGOOEPCDIG" localSheetId="3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1" hidden="1">#REF!</definedName>
    <definedName name="BExQJAZ2QDORCR0K8PR9VHQZ4Y3P" localSheetId="3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1" hidden="1">#REF!</definedName>
    <definedName name="BExQJBF7LAX128WR7VTMJC88ZLPG" localSheetId="3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1" hidden="1">#REF!</definedName>
    <definedName name="BExQJEVCKX6KZHNCLYXY7D0MX5KN" localSheetId="3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1" hidden="1">#REF!</definedName>
    <definedName name="BExQJJYSDX8B0J1QGF2HL071KKA3" localSheetId="3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1" hidden="1">#REF!</definedName>
    <definedName name="BExQK1HV6SQQ7CP8H8IUKI9TYXTD" localSheetId="3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1" hidden="1">#REF!</definedName>
    <definedName name="BExQK3LE5CSBW1E4H4KHW548FL2R" localSheetId="3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1" hidden="1">#REF!</definedName>
    <definedName name="BExQKG6LD6PLNDGNGO9DJXY865BR" localSheetId="3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1" hidden="1">#REF!</definedName>
    <definedName name="BExQKUKG8I4CGS9QYSD0H7NHP4JN" localSheetId="3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1" hidden="1">#REF!</definedName>
    <definedName name="BExQL2NSE8OYZFXQH8A23RMVMFW7" localSheetId="3" hidden="1">#REF!</definedName>
    <definedName name="BExQL2NSE8OYZFXQH8A23RMVMFW7" localSheetId="8" hidden="1">#REF!</definedName>
    <definedName name="BExQL2NSE8OYZFXQH8A23RMVMFW7" hidden="1">#REF!</definedName>
    <definedName name="BExQL4GJ3LZJL6JDEHT7UDXW90TV" localSheetId="1" hidden="1">#REF!</definedName>
    <definedName name="BExQL4GJ3LZJL6JDEHT7UDXW90TV" localSheetId="3" hidden="1">#REF!</definedName>
    <definedName name="BExQL4GJ3LZJL6JDEHT7UDXW90TV" localSheetId="8" hidden="1">#REF!</definedName>
    <definedName name="BExQL4GJ3LZJL6JDEHT7UDXW90TV" hidden="1">#REF!</definedName>
    <definedName name="BExQLE1TOW3A287TQB0AVWENT8O1" localSheetId="1" hidden="1">#REF!</definedName>
    <definedName name="BExQLE1TOW3A287TQB0AVWENT8O1" localSheetId="3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1" hidden="1">#REF!</definedName>
    <definedName name="BExRYOYB4A3E5F6MTROY69LR0PMG" localSheetId="3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1" hidden="1">#REF!</definedName>
    <definedName name="BExRYZLA9EW71H4SXQR525S72LLP" localSheetId="3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1" hidden="1">#REF!</definedName>
    <definedName name="BExRZ66M8G9FQ0VFP077QSZBSOA5" localSheetId="3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1" hidden="1">#REF!</definedName>
    <definedName name="BExRZ8FMQQL46I8AQWU17LRNZD5T" localSheetId="3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1" hidden="1">#REF!</definedName>
    <definedName name="BExRZIRRIXRUMZ5GOO95S7460BMP" localSheetId="3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1" hidden="1">#REF!</definedName>
    <definedName name="BExRZJTNBKKPK7SB4LA31O3OH6PO" localSheetId="3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1" hidden="1">#REF!</definedName>
    <definedName name="BExRZK9RAHMM0ZLTNSK7A4LDC42D" localSheetId="3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1" hidden="1">#REF!</definedName>
    <definedName name="BExRZNF461H0WDF36L3U0UQSJGZB" localSheetId="3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1" hidden="1">#REF!</definedName>
    <definedName name="BExRZOGSR69INI6GAEPHDWSNK5Q4" localSheetId="3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1" hidden="1">#REF!</definedName>
    <definedName name="BExS0ASQBKRTPDWFK0KUDFOS9LE5" localSheetId="3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1" hidden="1">#REF!</definedName>
    <definedName name="BExS0GHQUF6YT0RU3TKDEO8CSJYB" localSheetId="3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1" hidden="1">#REF!</definedName>
    <definedName name="BExS0K8IHC45I78DMZBOJ1P13KQA" localSheetId="3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1" hidden="1">#REF!</definedName>
    <definedName name="BExS0L4WP69XXUFHED98XIEPB593" localSheetId="3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1" hidden="1">#REF!</definedName>
    <definedName name="BExS0Z2O2N4AJXFEPN87NU9ZGAHG" localSheetId="3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1" hidden="1">#REF!</definedName>
    <definedName name="BExS15IJV0WW662NXQUVT3FGP4ST" localSheetId="3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1" hidden="1">#REF!</definedName>
    <definedName name="BExS18T8TBNEPF4AU1VJ268XLF3L" localSheetId="3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1" hidden="1">#REF!</definedName>
    <definedName name="BExS194110MR25BYJI3CJ2EGZ8XT" localSheetId="3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1" hidden="1">#REF!</definedName>
    <definedName name="BExS1BNVGNSGD4EP90QL8WXYWZ66" localSheetId="3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1" hidden="1">#REF!</definedName>
    <definedName name="BExS1UE39N6NCND7MAARSBWXS6HU" localSheetId="3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1" hidden="1">#REF!</definedName>
    <definedName name="BExS226HTWL5WVC76MP5A1IBI8WD" localSheetId="3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1" hidden="1">#REF!</definedName>
    <definedName name="BExS26OI2QNNAH2WMDD95Z400048" localSheetId="3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1" hidden="1">#REF!</definedName>
    <definedName name="BExS2D4EI622QRKZKVDPRE66M4XA" localSheetId="3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1" hidden="1">#REF!</definedName>
    <definedName name="BExS2DF6B4ZUF3VZLI4G6LJ3BF38" localSheetId="3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1" hidden="1">#REF!</definedName>
    <definedName name="BExS2GKEA6VM3PDWKD7XI0KRUHTW" localSheetId="3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1" hidden="1">#REF!</definedName>
    <definedName name="BExS2I2HVU314TXI2DYFRY8XV913" localSheetId="3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1" hidden="1">#REF!</definedName>
    <definedName name="BExS2QB5FS5LYTFYO4BROTWG3OV5" localSheetId="3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1" hidden="1">#REF!</definedName>
    <definedName name="BExS2TLU1HONYV6S3ZD9T12D7CIG" localSheetId="3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1" hidden="1">#REF!</definedName>
    <definedName name="BExS2WLQUVBRZJWQTWUU4CYDY4IN" localSheetId="3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1" hidden="1">#REF!</definedName>
    <definedName name="BExS2YJQV4NUX6135T90Z1Y5R26Q" localSheetId="3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1" hidden="1">#REF!</definedName>
    <definedName name="BExS318UV9I2FXPQQWUKKX00QLPJ" localSheetId="3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1" hidden="1">#REF!</definedName>
    <definedName name="BExS3LBS0SMTHALVM4NRI1BAV1NP" localSheetId="3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1" hidden="1">#REF!</definedName>
    <definedName name="BExS3MTQ75VBXDGEBURP6YT8RROE" localSheetId="3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1" hidden="1">#REF!</definedName>
    <definedName name="BExS3OMGYO0DFN5186UFKEXZ2RX3" localSheetId="3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1" hidden="1">#REF!</definedName>
    <definedName name="BExS3SDERJ27OER67TIGOVZU13A2" localSheetId="3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1" hidden="1">#REF!</definedName>
    <definedName name="BExS3STIH9SFG0R6H30P191QZE98" localSheetId="3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1" hidden="1">#REF!</definedName>
    <definedName name="BExS46R5WDNU5KL04FKY5LHJUCB8" localSheetId="3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1" hidden="1">#REF!</definedName>
    <definedName name="BExS4ASWKM93XA275AXHYP8AG6SU" localSheetId="3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1" hidden="1">#REF!</definedName>
    <definedName name="BExS4IANBC4RO7HIK0MZZ2RPQU78" localSheetId="3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1" hidden="1">#REF!</definedName>
    <definedName name="BExS4JN3Y6SVBKILQK0R9HS45Y52" localSheetId="3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1" hidden="1">#REF!</definedName>
    <definedName name="BExS4P6S41O6Z6BED77U3GD9PNH1" localSheetId="3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1" hidden="1">#REF!</definedName>
    <definedName name="BExS4PXPURUHFBOKYFJD5J1J2RXC" localSheetId="3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1" hidden="1">#REF!</definedName>
    <definedName name="BExS4T32HD3YGJ91HTJ2IGVX6V4O" localSheetId="3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1" hidden="1">#REF!</definedName>
    <definedName name="BExS51H0N51UT0FZOPZRCF1GU063" localSheetId="3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1" hidden="1">#REF!</definedName>
    <definedName name="BExS54X72TJFC41FJK72MLRR2OO7" localSheetId="3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1" hidden="1">#REF!</definedName>
    <definedName name="BExS59F0PA1V2ZC7S5TN6IT41SXP" localSheetId="3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1" hidden="1">#REF!</definedName>
    <definedName name="BExS5L3TGB8JVW9ROYWTKYTUPW27" localSheetId="3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1" hidden="1">#REF!</definedName>
    <definedName name="BExS6GKQ96EHVLYWNJDWXZXUZW90" localSheetId="3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1" hidden="1">#REF!</definedName>
    <definedName name="BExS6ITKSZFRR01YD5B0F676SYN7" localSheetId="3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1" hidden="1">#REF!</definedName>
    <definedName name="BExS6N0LI574IAC89EFW6CLTCQ33" localSheetId="3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1" hidden="1">#REF!</definedName>
    <definedName name="BExS6N0NEF7XCTT5R600QZ71A44O" localSheetId="3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1" hidden="1">#REF!</definedName>
    <definedName name="BExS6WRDBF3ST86ZOBBUL3GTCR11" localSheetId="3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1" hidden="1">#REF!</definedName>
    <definedName name="BExS6XNRKR0C3MTA0LV5B60UB908" localSheetId="3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1" hidden="1">#REF!</definedName>
    <definedName name="BExS73NELZEK2MDOLXO2Q7H3EG71" localSheetId="3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1" hidden="1">#REF!</definedName>
    <definedName name="BExS7DJF6AXTWAJD7K4ZCD7L6BHV" localSheetId="3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1" hidden="1">#REF!</definedName>
    <definedName name="BExS7GOTHHOK287MX2RC853NWQAL" localSheetId="3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1" hidden="1">#REF!</definedName>
    <definedName name="BExS7TKQYLRZGM93UY3ZJZJBQNFJ" localSheetId="3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1" hidden="1">#REF!</definedName>
    <definedName name="BExS7Y2LNGVHSIBKC7C3R6X4LDR6" localSheetId="3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1" hidden="1">#REF!</definedName>
    <definedName name="BExS81TE0EY44Y3W2M4Z4MGNP5OM" localSheetId="3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1" hidden="1">#REF!</definedName>
    <definedName name="BExS81YPDZDVJJVS15HV2HDXAC3Y" localSheetId="3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1" hidden="1">#REF!</definedName>
    <definedName name="BExS82PRVNUTEKQZS56YT2DVF6C2" localSheetId="3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1" hidden="1">#REF!</definedName>
    <definedName name="BExS83BCNFAV6DRCB1VTUF96491J" localSheetId="3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1" hidden="1">#REF!</definedName>
    <definedName name="BExS86GKM9ISCSNZD15BQ5E5L6A5" localSheetId="3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1" hidden="1">#REF!</definedName>
    <definedName name="BExS89GGRJ55EK546SM31UGE2K8T" localSheetId="3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1" hidden="1">#REF!</definedName>
    <definedName name="BExS8BPG5A0GR5AO1U951NDGGR0L" localSheetId="3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1" hidden="1">#REF!</definedName>
    <definedName name="BExS8CGI0JXFUBD41VFLI0SZSV8F" localSheetId="3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1" hidden="1">#REF!</definedName>
    <definedName name="BExS8D22FXVQKOEJP01LT0CDI3PS" localSheetId="3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1" hidden="1">#REF!</definedName>
    <definedName name="BExS8EEJOZFBUWZDOM3O25AJRUVU" localSheetId="3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1" hidden="1">#REF!</definedName>
    <definedName name="BExS8GSUS17UY50TEM2AWF36BR9Z" localSheetId="3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1" hidden="1">#REF!</definedName>
    <definedName name="BExS8HJRBVG0XI6PWA9KTMJZMQXK" localSheetId="3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1" hidden="1">#REF!</definedName>
    <definedName name="BExS8NE9HUZJH13OXLREOV1BX0OZ" localSheetId="3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1" hidden="1">#REF!</definedName>
    <definedName name="BExS8R51C8RM2FS6V6IRTYO9GA4A" localSheetId="3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1" hidden="1">#REF!</definedName>
    <definedName name="BExS8WDX408F60MH1X9B9UZ2H4R7" localSheetId="3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1" hidden="1">#REF!</definedName>
    <definedName name="BExS8X4UTVOFE2YEVLO8LTKMSI3A" localSheetId="3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1" hidden="1">#REF!</definedName>
    <definedName name="BExS8Z2W2QEC3MH0BZIYLDFQNUIP" localSheetId="3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1" hidden="1">#REF!</definedName>
    <definedName name="BExS92DKGRFFCIA9C0IXDOLO57EP" localSheetId="3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1" hidden="1">#REF!</definedName>
    <definedName name="BExS98OB4321YCHLCQ022PXKTT2W" localSheetId="3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1" hidden="1">#REF!</definedName>
    <definedName name="BExS9C9N8GFISC6HUERJ0EI06GB2" localSheetId="3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1" hidden="1">#REF!</definedName>
    <definedName name="BExS9D6619QNINF06KHZHYUAH0S9" localSheetId="3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1" hidden="1">#REF!</definedName>
    <definedName name="BExS9DX13CACP3J8JDREK30JB1SQ" localSheetId="3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1" hidden="1">#REF!</definedName>
    <definedName name="BExS9FPRS2KRRCS33SE6WFNF5GYL" localSheetId="3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1" hidden="1">#REF!</definedName>
    <definedName name="BExS9M5VN3VE822UH6TLACVY24CJ" localSheetId="3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1" hidden="1">#REF!</definedName>
    <definedName name="BExS9WI0A6PSEB8N9GPXF2Z7MWHM" localSheetId="3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1" hidden="1">#REF!</definedName>
    <definedName name="BExS9XJPZ07ND34OHX60QD382FV6" localSheetId="3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1" hidden="1">#REF!</definedName>
    <definedName name="BExSA4AJLEEN4R7HU4FRSMYR17TR" localSheetId="3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1" hidden="1">#REF!</definedName>
    <definedName name="BExSA5HP306TN9XJS0TU619DLRR7" localSheetId="3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1" hidden="1">#REF!</definedName>
    <definedName name="BExSAAVWQOOIA6B3JHQVGP08HFEM" localSheetId="3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1" hidden="1">#REF!</definedName>
    <definedName name="BExSAFJ3IICU2M7QPVE4ARYMXZKX" localSheetId="3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1" hidden="1">#REF!</definedName>
    <definedName name="BExSAH6ID8OHX379UXVNGFO8J6KQ" localSheetId="3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1" hidden="1">#REF!</definedName>
    <definedName name="BExSAQBHIXGQRNIRGCJMBXUPCZQA" localSheetId="3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1" hidden="1">#REF!</definedName>
    <definedName name="BExSAUTCT4P7JP57NOR9MTX33QJZ" localSheetId="3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1" hidden="1">#REF!</definedName>
    <definedName name="BExSAY9CA9TFXQ9M9FBJRGJO9T9E" localSheetId="3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1" hidden="1">#REF!</definedName>
    <definedName name="BExSB4JYKQ3MINI7RAYK5M8BLJDC" localSheetId="3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1" hidden="1">#REF!</definedName>
    <definedName name="BExSBCY73CG3Q15P5BDLDT994XRL" localSheetId="3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1" hidden="1">#REF!</definedName>
    <definedName name="BExSBMOS41ZRLWYLOU29V6Y7YORR" localSheetId="3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1" hidden="1">#REF!</definedName>
    <definedName name="BExSBPZG22WAMZYIF7CZ686E8X80" localSheetId="3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1" hidden="1">#REF!</definedName>
    <definedName name="BExSBRBXXQMBU1TYDW1BXTEVEPRU" localSheetId="3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1" hidden="1">#REF!</definedName>
    <definedName name="BExSC54998WTZ21DSL0R8UN0Y9JH" localSheetId="3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1" hidden="1">#REF!</definedName>
    <definedName name="BExSC60N7WR9PJSNC9B7ORCX9NGY" localSheetId="3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1" hidden="1">#REF!</definedName>
    <definedName name="BExSCE99EZTILTTCE4NJJF96OYYM" localSheetId="3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1" hidden="1">#REF!</definedName>
    <definedName name="BExSCFWOMYELUEPWVJIRGIQZH5BV" localSheetId="3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1" hidden="1">#REF!</definedName>
    <definedName name="BExSCHUQZ2HFEWS54X67DIS8OSXZ" localSheetId="3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1" hidden="1">#REF!</definedName>
    <definedName name="BExSCOG41SKKG4GYU76WRWW1CTE6" localSheetId="3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1" hidden="1">#REF!</definedName>
    <definedName name="BExSCVC9P86YVFMRKKUVRV29MZXZ" localSheetId="3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1" hidden="1">#REF!</definedName>
    <definedName name="BExSD233CH4MU9ZMGNRF97ZV7KWU" localSheetId="3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1" hidden="1">#REF!</definedName>
    <definedName name="BExSD2U0F3BN6IN9N4R2DTTJG15H" localSheetId="3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1" hidden="1">#REF!</definedName>
    <definedName name="BExSD6A6NY15YSMFH51ST6XJY429" localSheetId="3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1" hidden="1">#REF!</definedName>
    <definedName name="BExSD9VH6PF6RQ135VOEE08YXPAW" localSheetId="3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1" hidden="1">#REF!</definedName>
    <definedName name="BExSDI9QWFD49GEZWZ3KOGM27XRB" localSheetId="3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1" hidden="1">#REF!</definedName>
    <definedName name="BExSDP5Y04WWMX2WWRITWOX8R5I9" localSheetId="3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1" hidden="1">#REF!</definedName>
    <definedName name="BExSDSGM203BJTNS9MKCBX453HMD" localSheetId="3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1" hidden="1">#REF!</definedName>
    <definedName name="BExSDT20XUFXTDM37M148AXAP7HN" localSheetId="3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1" hidden="1">#REF!</definedName>
    <definedName name="BExSDYLOWNTKCY92LFEDAV8LO7D3" localSheetId="3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1" hidden="1">#REF!</definedName>
    <definedName name="BExSE277VXZ807WBUB6A1UGQ1SF9" localSheetId="3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1" hidden="1">#REF!</definedName>
    <definedName name="BExSE3EDSP4UL6G0I3DZ5SBHMUBU" localSheetId="3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1" hidden="1">#REF!</definedName>
    <definedName name="BExSEEHK1VLWD7JBV9SVVVIKQZ3I" localSheetId="3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1" hidden="1">#REF!</definedName>
    <definedName name="BExSEITYG8XAMWJ1C8VKU1MB4TEO" localSheetId="3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1" hidden="1">#REF!</definedName>
    <definedName name="BExSEJKZLX37P3V33TRTFJ30BFRK" localSheetId="3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1" hidden="1">#REF!</definedName>
    <definedName name="BExSEKXG1AW54E28IG5EODEM0JJV" localSheetId="3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1" hidden="1">#REF!</definedName>
    <definedName name="BExSEO84KVM8R2IV5MFH0XI3IZSN" localSheetId="3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1" hidden="1">#REF!</definedName>
    <definedName name="BExSEP9UVOAI6TMXKNK587PQ3328" localSheetId="3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1" hidden="1">#REF!</definedName>
    <definedName name="BExSERIU9MUGR4NPZAUJCVXUZ74I" localSheetId="3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1" hidden="1">#REF!</definedName>
    <definedName name="BExSF07QFLZCO4P6K6QF05XG7PH1" localSheetId="3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1" hidden="1">#REF!</definedName>
    <definedName name="BExSFJ8ZAGQ63A4MVMZRQWLVRGQ5" localSheetId="3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1" hidden="1">#REF!</definedName>
    <definedName name="BExSFKQRST2S9KXWWLCXYLKSF4G1" localSheetId="3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1" hidden="1">#REF!</definedName>
    <definedName name="BExSFOHO6VZ5Y463KL3XYTZBVE3P" localSheetId="3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1" hidden="1">#REF!</definedName>
    <definedName name="BExSFY2ZJOYUEYBX21QZ7AMN2WK1" localSheetId="3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1" hidden="1">#REF!</definedName>
    <definedName name="BExSFYDRRTAZVPXRWUF5PDQ97WFF" localSheetId="3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1" hidden="1">#REF!</definedName>
    <definedName name="BExSFZVPFTXA3F0IJ2NGH1GXX9R7" localSheetId="3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1" hidden="1">#REF!</definedName>
    <definedName name="BExSG2Q34XRC1K28H4XG6PQM3FTW" localSheetId="3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1" hidden="1">#REF!</definedName>
    <definedName name="BExSG90Q4ZUU2IPGDYOM169NJV9S" localSheetId="3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1" hidden="1">#REF!</definedName>
    <definedName name="BExSG9X3DU845PNXYJGGLBQY2UHG" localSheetId="3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1" hidden="1">#REF!</definedName>
    <definedName name="BExSGE45J27MDUUNXW7Z8Q33UAON" localSheetId="3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1" hidden="1">#REF!</definedName>
    <definedName name="BExSGE9LY91Q0URHB4YAMX0UAMYI" localSheetId="3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1" hidden="1">#REF!</definedName>
    <definedName name="BExSGLB2URTLBCKBB4Y885W925F2" localSheetId="3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1" hidden="1">#REF!</definedName>
    <definedName name="BExSGNEL2G0PC04ATVS20W5179EK" localSheetId="3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1" hidden="1">#REF!</definedName>
    <definedName name="BExSGOAYG73SFWOPAQV80P710GID" localSheetId="3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1" hidden="1">#REF!</definedName>
    <definedName name="BExSGOWJHRW7FWKLO2EHUOOGHNAF" localSheetId="3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1" hidden="1">#REF!</definedName>
    <definedName name="BExSGOWJTAP41ZV5Q23H7MI9C76W" localSheetId="3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1" hidden="1">#REF!</definedName>
    <definedName name="BExSGR5JQVX2HQ0PKCGZNSSUM1RV" localSheetId="3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1" hidden="1">#REF!</definedName>
    <definedName name="BExSGT3MKX7YVLVP6YLL6KVO8UGV" localSheetId="3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1" hidden="1">#REF!</definedName>
    <definedName name="BExSGVHX69GJZHD99DKE4RZ042B1" localSheetId="3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1" hidden="1">#REF!</definedName>
    <definedName name="BExSGZJO4J4ZO04E2N2ECVYS9DEZ" localSheetId="3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1" hidden="1">#REF!</definedName>
    <definedName name="BExSHAHFHS7MMNJR8JPVABRGBVIT" localSheetId="3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1" hidden="1">#REF!</definedName>
    <definedName name="BExSHGH88QZWW4RNAX4YKAZ5JEBL" localSheetId="3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1" hidden="1">#REF!</definedName>
    <definedName name="BExSHOKK1OO3CX9Z28C58E5J1D9W" localSheetId="3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1" hidden="1">#REF!</definedName>
    <definedName name="BExSHQD8KYLTQGDXIRKCHQQ7MKIH" localSheetId="3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1" hidden="1">#REF!</definedName>
    <definedName name="BExSHVGPIAHXI97UBLI9G4I4M29F" localSheetId="3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1" hidden="1">#REF!</definedName>
    <definedName name="BExSI0K2YL3HTCQAD8A7TR4QCUR6" localSheetId="3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1" hidden="1">#REF!</definedName>
    <definedName name="BExSIFUDNRWXWIWNGCCFOOD8WIAZ" localSheetId="3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1" hidden="1">#REF!</definedName>
    <definedName name="BExTTZNS2PBCR93C9IUW49UZ4I6T" localSheetId="3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1" hidden="1">#REF!</definedName>
    <definedName name="BExTU2YFQ25JQ6MEMRHHN66VLTPJ" localSheetId="3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1" hidden="1">#REF!</definedName>
    <definedName name="BExTU75IOII1V5O0C9X2VAYYVJUG" localSheetId="3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1" hidden="1">#REF!</definedName>
    <definedName name="BExTUA5F7V4LUIIAM17J3A8XF3JE" localSheetId="3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1" hidden="1">#REF!</definedName>
    <definedName name="BExTUBY3AA9B91YRRWFOT21LUL8Q" localSheetId="3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1" hidden="1">#REF!</definedName>
    <definedName name="BExTUJ53ANGZ3H1KDK4CR4Q0OD6P" localSheetId="3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1" hidden="1">#REF!</definedName>
    <definedName name="BExTUKXSZBM7C57G6NGLWGU4WOHY" localSheetId="3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1" hidden="1">#REF!</definedName>
    <definedName name="BExTUNC5INBE8Y5OA5GQUTXX6QJW" localSheetId="3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1" hidden="1">#REF!</definedName>
    <definedName name="BExTUSQCFFYZCDNHWHADBC2E1ZP1" localSheetId="3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1" hidden="1">#REF!</definedName>
    <definedName name="BExTUV4NQDZVAENZPSZGF7A3DDFN" localSheetId="3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1" hidden="1">#REF!</definedName>
    <definedName name="BExTUVFGOJEYS28JURA5KHQFDU5J" localSheetId="3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1" hidden="1">#REF!</definedName>
    <definedName name="BExTUW10U40QCYGHM5NJ3YR1O5SP" localSheetId="3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1" hidden="1">#REF!</definedName>
    <definedName name="BExTUWXFQHINU66YG82BI20ATMB5" localSheetId="3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3" hidden="1">[42]ZZCOOM_M03_Q004!#REF!</definedName>
    <definedName name="BExTUY9WNSJ91GV8CP0SKJTEIV82" localSheetId="8" hidden="1">[42]ZZCOOM_M03_Q004!#REF!</definedName>
    <definedName name="BExTUY9WNSJ91GV8CP0SKJTEIV82" hidden="1">[42]ZZCOOM_M03_Q004!#REF!</definedName>
    <definedName name="BExTV67VIM8PV6KO253M4DUBJQLC" localSheetId="1" hidden="1">#REF!</definedName>
    <definedName name="BExTV67VIM8PV6KO253M4DUBJQLC" localSheetId="3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1" hidden="1">#REF!</definedName>
    <definedName name="BExTVELZCF2YA5L6F23BYZZR6WHF" localSheetId="3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1" hidden="1">#REF!</definedName>
    <definedName name="BExTVGPIQZ99YFXUC8OONUX5BD42" localSheetId="3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1" hidden="1">#REF!</definedName>
    <definedName name="BExTVQG4F5RF0LZXG06AZ6EU1GQ3" localSheetId="3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1" hidden="1">#REF!</definedName>
    <definedName name="BExTVZQLP9VFLEYQ9280W13X7E8K" localSheetId="3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1" hidden="1">#REF!</definedName>
    <definedName name="BExTWB4LA1PODQOH4LDTHQKBN16K" localSheetId="3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1" hidden="1">#REF!</definedName>
    <definedName name="BExTWI0Q8AWXUA3ZN7I5V3QK2KM1" localSheetId="3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1" hidden="1">#REF!</definedName>
    <definedName name="BExTWJTIA3WUW1PUWXAOP9O8NKLZ" localSheetId="3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1" hidden="1">#REF!</definedName>
    <definedName name="BExTWW95OX07FNA01WF5MSSSFQLX" localSheetId="3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1" hidden="1">#REF!</definedName>
    <definedName name="BExTX005F4GLW03J0PLPRPMI1SEG" localSheetId="3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1" hidden="1">#REF!</definedName>
    <definedName name="BExTX476KI0RNB71XI5TYMANSGBG" localSheetId="3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1" hidden="1">#REF!</definedName>
    <definedName name="BExTXBJFKNSCUO7IOL6CSKERP06D" localSheetId="3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1" hidden="1">#REF!</definedName>
    <definedName name="BExTXDMZDQ9U1FD9T7F79J29SYYN" localSheetId="3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1" hidden="1">#REF!</definedName>
    <definedName name="BExTXJ6HBAIXMMWKZTJNFDYVZCAY" localSheetId="3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1" hidden="1">#REF!</definedName>
    <definedName name="BExTXT812NQT8GAEGH738U29BI0D" localSheetId="3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1" hidden="1">#REF!</definedName>
    <definedName name="BExTXWIP2TFPTQ76NHFOB72NICRZ" localSheetId="3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1" hidden="1">#REF!</definedName>
    <definedName name="BExTY5T62H651VC86QM4X7E28JVA" localSheetId="3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1" hidden="1">#REF!</definedName>
    <definedName name="BExTYB7EHGVTJ4RSYOXWSG87U5WI" localSheetId="3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1" hidden="1">#REF!</definedName>
    <definedName name="BExTYC93RS0KNKFOD35WG37LS9LY" localSheetId="3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1" hidden="1">#REF!</definedName>
    <definedName name="BExTYKCEFJ83LZM95M1V7CSFQVEA" localSheetId="3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1" hidden="1">#REF!</definedName>
    <definedName name="BExTYPLA9N640MFRJJQPKXT7P88M" localSheetId="3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1" hidden="1">#REF!</definedName>
    <definedName name="BExTYW1794M1TLJ2QQQCEEUZN18F" localSheetId="3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1" hidden="1">#REF!</definedName>
    <definedName name="BExTZ7F71SNTOX4LLZCK5R9VUMIJ" localSheetId="3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1" hidden="1">#REF!</definedName>
    <definedName name="BExTZ80SWE36T1QSIIPJU7NJ65JL" localSheetId="3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1" hidden="1">#REF!</definedName>
    <definedName name="BExTZ869RSO739T4Q78JLOVO7G0C" localSheetId="3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1" hidden="1">#REF!</definedName>
    <definedName name="BExTZ8X5G9S3PA4FPSNK7T69W7QT" localSheetId="3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1" hidden="1">#REF!</definedName>
    <definedName name="BExTZ97Y0RMR8V5BI9F2H4MFB77O" localSheetId="3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1" hidden="1">#REF!</definedName>
    <definedName name="BExTZK5PMCAXJL4DUIGL6H9Y8U4C" localSheetId="3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1" hidden="1">#REF!</definedName>
    <definedName name="BExTZKB6L5SXV5UN71YVTCBEIGWY" localSheetId="3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1" hidden="1">#REF!</definedName>
    <definedName name="BExTZLICVKK4NBJFEGL270GJ2VQO" localSheetId="3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1" hidden="1">#REF!</definedName>
    <definedName name="BExTZO2596CBZKPI7YNA1QQNPAIJ" localSheetId="3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1" hidden="1">#REF!</definedName>
    <definedName name="BExTZY8TDV4U7FQL7O10G6VKWKPJ" localSheetId="3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1" hidden="1">#REF!</definedName>
    <definedName name="BExU02QNT4LT7H9JPUC4FXTLVGZT" localSheetId="3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1" hidden="1">#REF!</definedName>
    <definedName name="BExU0BFJJQO1HJZKI14QGOQ6JROO" localSheetId="3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1" hidden="1">#REF!</definedName>
    <definedName name="BExU0FH5WTGW8MRFUFMDDSMJ6YQ5" localSheetId="3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1" hidden="1">#REF!</definedName>
    <definedName name="BExU0GDOIL9U33QGU9ZU3YX3V1I4" localSheetId="3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1" hidden="1">#REF!</definedName>
    <definedName name="BExU0HKTO8WJDQDWRTUK5TETM3HS" localSheetId="3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1" hidden="1">#REF!</definedName>
    <definedName name="BExU0MTJQPE041ZN7H8UKGV6MZT7" localSheetId="3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1" hidden="1">#REF!</definedName>
    <definedName name="BExU0ZUUFYHLUK4M4E8GLGIBBNT0" localSheetId="3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1" hidden="1">#REF!</definedName>
    <definedName name="BExU147D6RPG6ZVTSXRKFSVRHSBG" localSheetId="3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1" hidden="1">#REF!</definedName>
    <definedName name="BExU16R10W1SOAPNG4CDJ01T7JRE" localSheetId="3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1" hidden="1">#REF!</definedName>
    <definedName name="BExU17CKOR3GNIHDNVLH9L1IOJS9" localSheetId="3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1" hidden="1">#REF!</definedName>
    <definedName name="BExU1DXYI5DAD9DSFIEAUOB5XFZ9" localSheetId="3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1" hidden="1">#REF!</definedName>
    <definedName name="BExU1GXUTLRPJN4MRINLAPHSZQFG" localSheetId="3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1" hidden="1">#REF!</definedName>
    <definedName name="BExU1IL9AOHFO85BZB6S60DK3N8H" localSheetId="3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1" hidden="1">#REF!</definedName>
    <definedName name="BExU1LAEKWJ0U6NP9G2AC9CTBYH6" localSheetId="3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1" hidden="1">#REF!</definedName>
    <definedName name="BExU1NOPS09CLFZL1O31RAF9BQNQ" localSheetId="3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1" hidden="1">#REF!</definedName>
    <definedName name="BExU1PH9MOEX1JZVZ3D5M9DXB191" localSheetId="3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1" hidden="1">#REF!</definedName>
    <definedName name="BExU1QZEEKJA35IMEOLOJ3ODX0ZA" localSheetId="3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1" hidden="1">#REF!</definedName>
    <definedName name="BExU1VRURIWWVJ95O40WA23LMTJD" localSheetId="3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1" hidden="1">#REF!</definedName>
    <definedName name="BExU2A0FXVBDX9LO3VWEXB4TLFT0" localSheetId="3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1" hidden="1">#REF!</definedName>
    <definedName name="BExU2LEH667H33V81XVEZUP2O0UQ" localSheetId="3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1" hidden="1">#REF!</definedName>
    <definedName name="BExU2M5CK6XK55UIHDVYRXJJJRI4" localSheetId="3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1" hidden="1">#REF!</definedName>
    <definedName name="BExU2TXVT25ZTOFQAF6CM53Z1RLF" localSheetId="3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1" hidden="1">#REF!</definedName>
    <definedName name="BExU2XZLYIU19G7358W5T9E87AFR" localSheetId="3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1" hidden="1">#REF!</definedName>
    <definedName name="BExU2ZXMKRBQEX0CT3ZPZ3UFZP1G" localSheetId="3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1" hidden="1">#REF!</definedName>
    <definedName name="BExU35XHF1K1XEQUSZ292S5T61YA" localSheetId="3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1" hidden="1">#REF!</definedName>
    <definedName name="BExU38S1U5IC1T5A3P2TZU5OV0LN" localSheetId="3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1" hidden="1">#REF!</definedName>
    <definedName name="BExU3B66MCKJFSKT3HL8B5EJGVX0" localSheetId="3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1" hidden="1">#REF!</definedName>
    <definedName name="BExU3FDFDB2NVPYUR5V7OA3HF474" localSheetId="3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1" hidden="1">#REF!</definedName>
    <definedName name="BExU3R7J076KUCCEUGKAYMANTUT5" localSheetId="3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1" hidden="1">#REF!</definedName>
    <definedName name="BExU3UNI9NR1RNZR07NSLSZMDOQQ" localSheetId="3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1" hidden="1">#REF!</definedName>
    <definedName name="BExU401R18N6XKZKL7CNFOZQCM14" localSheetId="3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1" hidden="1">#REF!</definedName>
    <definedName name="BExU42QVGY7TK39W1BIN6CDRG2OE" localSheetId="3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1" hidden="1">#REF!</definedName>
    <definedName name="BExU431LXP7LIUNGJB9OSXEANFGX" localSheetId="3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1" hidden="1">#REF!</definedName>
    <definedName name="BExU47OZMS6TCWMEHHF0UCSFLLPI" localSheetId="3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1" hidden="1">#REF!</definedName>
    <definedName name="BExU4D36E8TXN0M8KSNGEAFYP4DQ" localSheetId="3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1" hidden="1">#REF!</definedName>
    <definedName name="BExU4G31RRVLJ3AC6E1FNEFMXM3O" localSheetId="3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1" hidden="1">#REF!</definedName>
    <definedName name="BExU4GDVLPUEWBA4MRYRTQAUNO7B" localSheetId="3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1" hidden="1">#REF!</definedName>
    <definedName name="BExU4H4RAMAX0XVAWT5WFYQNPAL3" localSheetId="3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1" hidden="1">#REF!</definedName>
    <definedName name="BExU4I148DA7PRCCISLWQ6ABXFK6" localSheetId="3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1" hidden="1">#REF!</definedName>
    <definedName name="BExU4L101H2KQHVKCKQ4PBAWZV6K" localSheetId="3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1" hidden="1">#REF!</definedName>
    <definedName name="BExU4LML14Q7KDTYIKJWXF68W7X1" localSheetId="3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1" hidden="1">#REF!</definedName>
    <definedName name="BExU4NA00RRRBGRT6TOB0MXZRCRZ" localSheetId="3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1" hidden="1">#REF!</definedName>
    <definedName name="BExU529I6YHVOG83TJHWSILIQU1S" localSheetId="3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1" hidden="1">#REF!</definedName>
    <definedName name="BExU57YCIKPRD8QWL6EU0YR3NG3J" localSheetId="3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1" hidden="1">#REF!</definedName>
    <definedName name="BExU5DSTBWXLN6E59B757KRWRI6E" localSheetId="3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1" hidden="1">#REF!</definedName>
    <definedName name="BExU5JSMO03X9M4WIRPP8JPSMQKJ" localSheetId="3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1" hidden="1">#REF!</definedName>
    <definedName name="BExU5TDWM8NNDHYPQ7OQODTQ368A" localSheetId="3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1" hidden="1">#REF!</definedName>
    <definedName name="BExU5X4OX1V1XHS6WSSORVQPP6Z3" localSheetId="3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1" hidden="1">#REF!</definedName>
    <definedName name="BExU5XVPARTFMRYHNUTBKDIL4UJN" localSheetId="3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1" hidden="1">#REF!</definedName>
    <definedName name="BExU66KMFBAP8JCVG9VM1RD1TNFF" localSheetId="3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1" hidden="1">#REF!</definedName>
    <definedName name="BExU68IOM3CB3TACNAE9565TW7SH" localSheetId="3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1" hidden="1">#REF!</definedName>
    <definedName name="BExU6AM82KN21E82HMWVP3LWP9IL" localSheetId="3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1" hidden="1">#REF!</definedName>
    <definedName name="BExU6FEU1MRHU98R9YOJC5OKUJ6L" localSheetId="3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1" hidden="1">#REF!</definedName>
    <definedName name="BExU6KIAJ663Y8W8QMU4HCF183DF" localSheetId="3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1" hidden="1">#REF!</definedName>
    <definedName name="BExU6KT19B4PG6SHXFBGBPLM66KT" localSheetId="3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1" hidden="1">#REF!</definedName>
    <definedName name="BExU6PAVKIOAIMQ9XQIHHF1SUAGO" localSheetId="3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1" hidden="1">#REF!</definedName>
    <definedName name="BExU6SLKTWV0YINVLTI6BCG9ANZM" localSheetId="3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1" hidden="1">#REF!</definedName>
    <definedName name="BExU6WXXC7SSQDMHSLUN5C2V4IYX" localSheetId="3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1" hidden="1">#REF!</definedName>
    <definedName name="BExU73387E74XE8A9UKZLZNJYY65" localSheetId="3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1" hidden="1">#REF!</definedName>
    <definedName name="BExU76ZHCJM8I7VSICCMSTC33O6U" localSheetId="3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1" hidden="1">#REF!</definedName>
    <definedName name="BExU7BBTUF8BQ42DSGM94X5TG5GF" localSheetId="3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1" hidden="1">#REF!</definedName>
    <definedName name="BExU7HH4EAHFQHT4AXKGWAWZP3I0" localSheetId="3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1" hidden="1">#REF!</definedName>
    <definedName name="BExU7L7WPQSA0ELXZ0I86V33QCCJ" localSheetId="3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1" hidden="1">#REF!</definedName>
    <definedName name="BExU7MF1ZVPDHOSMCAXOSYICHZ4I" localSheetId="3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1" hidden="1">#REF!</definedName>
    <definedName name="BExU7O2BJ6D5YCKEL6FD2EFCWYRX" localSheetId="3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1" hidden="1">#REF!</definedName>
    <definedName name="BExU7Q0JS9YIUKUPNSSAIDK2KJAV" localSheetId="3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1" hidden="1">#REF!</definedName>
    <definedName name="BExU80I6AE5OU7P7F5V7HWIZBJ4P" localSheetId="3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1" hidden="1">#REF!</definedName>
    <definedName name="BExU86NB26MCPYIISZ36HADONGT2" localSheetId="3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1" hidden="1">#REF!</definedName>
    <definedName name="BExU885EZZNSZV3GP298UJ8LB7OL" localSheetId="3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1" hidden="1">#REF!</definedName>
    <definedName name="BExU8FSAUP9TUZ1NO9WXK80QPHWV" localSheetId="3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1" hidden="1">#REF!</definedName>
    <definedName name="BExU8KFLAN778MBN93NYZB0FV30G" localSheetId="3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1" hidden="1">#REF!</definedName>
    <definedName name="BExU8PZC6845UUDFG9M8FTC3P3DK" localSheetId="3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1" hidden="1">#REF!</definedName>
    <definedName name="BExU8UX9JX3XLB47YZ8GFXE0V7R2" localSheetId="3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1" hidden="1">#REF!</definedName>
    <definedName name="BExU8WVGMRSFNWCNHODQ9JQCMZB0" localSheetId="3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1" hidden="1">#REF!</definedName>
    <definedName name="BExU96M1J7P9DZQ3S9H0C12KGYTW" localSheetId="3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1" hidden="1">#REF!</definedName>
    <definedName name="BExU9F05OR1GZ3057R6UL3WPEIYI" localSheetId="3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1" hidden="1">#REF!</definedName>
    <definedName name="BExU9GCSO5YILIKG6VAHN13DL75K" localSheetId="3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1" hidden="1">#REF!</definedName>
    <definedName name="BExU9KJOZLO15N11MJVN782NFGJ0" localSheetId="3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1" hidden="1">#REF!</definedName>
    <definedName name="BExU9LG29XU2K1GNKRO4438JYQZE" localSheetId="3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1" hidden="1">#REF!</definedName>
    <definedName name="BExU9RW36I5Z6JIXUIUB3PJH86LT" localSheetId="3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1" hidden="1">#REF!</definedName>
    <definedName name="BExU9WU19DJ2VAGISPFEGDWWOO4V" localSheetId="3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1" hidden="1">#REF!</definedName>
    <definedName name="BExUA28AO7OWDG3H23Q0CL4B7BHW" localSheetId="3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1" hidden="1">#REF!</definedName>
    <definedName name="BExUA34N2C083NSTAHQGZZ3BCYGK" localSheetId="3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1" hidden="1">#REF!</definedName>
    <definedName name="BExUA5O923FFNEBY8BPO1TU3QGBM" localSheetId="3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1" hidden="1">#REF!</definedName>
    <definedName name="BExUA6Q4K25VH452AQ3ZIRBCMS61" localSheetId="3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1" hidden="1">#REF!</definedName>
    <definedName name="BExUAFV4JMBSM2SKBQL9NHL0NIBS" localSheetId="3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1" hidden="1">#REF!</definedName>
    <definedName name="BExUAMWQODKBXMRH1QCMJLJBF8M7" localSheetId="3" hidden="1">#REF!</definedName>
    <definedName name="BExUAMWQODKBXMRH1QCMJLJBF8M7" localSheetId="8" hidden="1">#REF!</definedName>
    <definedName name="BExUAMWQODKBXMRH1QCMJLJBF8M7" hidden="1">#REF!</definedName>
    <definedName name="BExUAPR6Y32097JKJCTGC4C6EGE9" localSheetId="1" hidden="1">#REF!</definedName>
    <definedName name="BExUAPR6Y32097JKJCTGC4C6EGE9" localSheetId="3" hidden="1">#REF!</definedName>
    <definedName name="BExUAPR6Y32097JKJCTGC4C6EGE9" localSheetId="8" hidden="1">#REF!</definedName>
    <definedName name="BExUAPR6Y32097JKJCTGC4C6EGE9" hidden="1">#REF!</definedName>
    <definedName name="BExUARUP0MX710TNZSAA01HUEAVC" localSheetId="1" hidden="1">#REF!</definedName>
    <definedName name="BExUARUP0MX710TNZSAA01HUEAVC" localSheetId="3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1" hidden="1">#REF!</definedName>
    <definedName name="BExUAX8WS5OPVLCDXRGKTU2QMTFO" localSheetId="3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1" hidden="1">#REF!</definedName>
    <definedName name="BExUB1FYAZ433NX9GD7WGACX5IZD" localSheetId="3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1" hidden="1">#REF!</definedName>
    <definedName name="BExUB8HLEXSBVPZ5AXNQEK96F1N4" localSheetId="3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1" hidden="1">#REF!</definedName>
    <definedName name="BExUBCDVZIEA7YT0LPSMHL5ZSERQ" localSheetId="3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1" hidden="1">#REF!</definedName>
    <definedName name="BExUBDA8WU087BUIMXC1U1CKA2RA" localSheetId="3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1" hidden="1">#REF!</definedName>
    <definedName name="BExUBKXBUCN760QYU7Q8GESBWOQH" localSheetId="3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1" hidden="1">#REF!</definedName>
    <definedName name="BExUBL83ED0P076RN9RJ8P1MZ299" localSheetId="3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1" hidden="1">#REF!</definedName>
    <definedName name="BExUC1EPS2CZ5CKFA0AQRIVRSHS8" localSheetId="3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1" hidden="1">#REF!</definedName>
    <definedName name="BExUC623BDYEODBN0N4DO6PJQ7NU" localSheetId="3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1" hidden="1">#REF!</definedName>
    <definedName name="BExUC8WH8TCKBB5313JGYYQ1WFLT" localSheetId="3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1" hidden="1">#REF!</definedName>
    <definedName name="BExUCAP7GOSYPHMQKK6719YLSDIQ" localSheetId="3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1" hidden="1">#REF!</definedName>
    <definedName name="BExUCFCDK6SPH86I6STXX8X3WMC4" localSheetId="3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1" hidden="1">#REF!</definedName>
    <definedName name="BExUCKL98JB87L3I6T6IFSWJNYAB" localSheetId="3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1" hidden="1">#REF!</definedName>
    <definedName name="BExUCLC6AQ5KR6LXSAXV4QQ8ASVG" localSheetId="3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1" hidden="1">#REF!</definedName>
    <definedName name="BExUD4IOJ12X3PJG5WXNNGDRCKAP" localSheetId="3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1" hidden="1">#REF!</definedName>
    <definedName name="BExUD9WX9BWK72UWVSLYZJLAY5VY" localSheetId="3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1" hidden="1">#REF!</definedName>
    <definedName name="BExUDEV0CYVO7Y5IQQBEJ6FUY9S6" localSheetId="3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1" hidden="1">#REF!</definedName>
    <definedName name="BExUDWOXQGIZW0EAIIYLQUPXF8YV" localSheetId="3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1" hidden="1">#REF!</definedName>
    <definedName name="BExUDXAIC17W1FUU8Z10XUAVB7CS" localSheetId="3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1" hidden="1">#REF!</definedName>
    <definedName name="BExUE5OMY7OAJQ9WR8C8HG311ORP" localSheetId="3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1" hidden="1">#REF!</definedName>
    <definedName name="BExUEFKOQWXXGRNLAOJV2BJ66UB8" localSheetId="3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1" hidden="1">#REF!</definedName>
    <definedName name="BExUEJGX3OQQP5KFRJSRCZ70EI9V" localSheetId="3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1" hidden="1">#REF!</definedName>
    <definedName name="BExUEKDB2RWXF3WMTZ6JSBCHNSDT" localSheetId="3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1" hidden="1">#REF!</definedName>
    <definedName name="BExUEYR71COFS2X8PDNU21IPMQEU" localSheetId="3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1" hidden="1">#REF!</definedName>
    <definedName name="BExVPRLJ9I6RX45EDVFSQGCPJSOK" localSheetId="3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1" hidden="1">#REF!</definedName>
    <definedName name="BExVRFU8RWFT8A80ZVAW185SG2G6" localSheetId="3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1" hidden="1">#REF!</definedName>
    <definedName name="BExVSJ3NHETBAIZTZQSM8LAVT76V" localSheetId="3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1" hidden="1">#REF!</definedName>
    <definedName name="BExVSL787C8E4HFQZ2NVLT35I2XV" localSheetId="3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1" hidden="1">#REF!</definedName>
    <definedName name="BExVSTFTVV14SFGHQUOJL5SQ5TX9" localSheetId="3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1" hidden="1">#REF!</definedName>
    <definedName name="BExVT017S14M5X928ARKQ2GNUFE0" localSheetId="3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1" hidden="1">#REF!</definedName>
    <definedName name="BExVT3MPE8LQ5JFN3HQIFKSQ80U4" localSheetId="3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1" hidden="1">#REF!</definedName>
    <definedName name="BExVT7TRK3NZHPME2TFBXOF1WBR9" localSheetId="3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1" hidden="1">#REF!</definedName>
    <definedName name="BExVT9H0R0T7WGQAAC0HABMG54YM" localSheetId="3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1" hidden="1">#REF!</definedName>
    <definedName name="BExVTAO57POUXSZQJQ6MABMZQA13" localSheetId="3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1" hidden="1">#REF!</definedName>
    <definedName name="BExVTCMDDEDGLUIMUU6BSFHEWTOP" localSheetId="3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1" hidden="1">#REF!</definedName>
    <definedName name="BExVTCMDQMLKRA2NQR72XU6Y54IK" localSheetId="3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1" hidden="1">#REF!</definedName>
    <definedName name="BExVTCRV8FQ5U9OYWWL44N6KFNHU" localSheetId="3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1" hidden="1">#REF!</definedName>
    <definedName name="BExVTNESHPVG0A0KZ7BRX26MS0PF" localSheetId="3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1" hidden="1">#REF!</definedName>
    <definedName name="BExVTTJVTNRSBHBTUZ78WG2JM5MK" localSheetId="3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1" hidden="1">#REF!</definedName>
    <definedName name="BExVTXLMYR87BC04D1ERALPUFVPG" localSheetId="3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1" hidden="1">#REF!</definedName>
    <definedName name="BExVUL9V3H8ZF6Y72LQBBN639YAA" localSheetId="3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1" hidden="1">#REF!</definedName>
    <definedName name="BExVUZT95UAU8XG5X9XSE25CHQGA" localSheetId="3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1" hidden="1">#REF!</definedName>
    <definedName name="BExVV5T14N2HZIK7HQ4P2KG09U0J" localSheetId="3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1" hidden="1">#REF!</definedName>
    <definedName name="BExVV7R410VYLADLX9LNG63ID6H1" localSheetId="3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1" hidden="1">#REF!</definedName>
    <definedName name="BExVVAAVDXGWAVI6J2W0BCU58MBM" localSheetId="3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1" hidden="1">#REF!</definedName>
    <definedName name="BExVVCEED4JEKF59OV0G3T4XFMFO" localSheetId="3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1" hidden="1">#REF!</definedName>
    <definedName name="BExVVPFO2J7FMSRPD36909HN4BZJ" localSheetId="3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1" hidden="1">#REF!</definedName>
    <definedName name="BExVVQ19AQ3VCARJOC38SF7OYE9Y" localSheetId="3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1" hidden="1">#REF!</definedName>
    <definedName name="BExVVQ19TAECID45CS4HXT1RD3AQ" localSheetId="3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1" hidden="1">#REF!</definedName>
    <definedName name="BExVVYKOYB7OX8Y0B4UIUF79PVDO" localSheetId="3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1" hidden="1">#REF!</definedName>
    <definedName name="BExVW3YV5XGIVJ97UUPDJGJ2P15B" localSheetId="3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1" hidden="1">#REF!</definedName>
    <definedName name="BExVW5X571GEYR5SCU1Z2DHKWM79" localSheetId="3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1" hidden="1">#REF!</definedName>
    <definedName name="BExVW6YTKA098AF57M4PHNQ54XMH" localSheetId="3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1" hidden="1">#REF!</definedName>
    <definedName name="BExVWHRDIJBRFANMKJFY05BHP7RS" localSheetId="3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1" hidden="1">#REF!</definedName>
    <definedName name="BExVWINKCH0V0NUWH363SMXAZE62" localSheetId="3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1" hidden="1">#REF!</definedName>
    <definedName name="BExVWYU8EK669NP172GEIGCTVPPA" localSheetId="3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1" hidden="1">#REF!</definedName>
    <definedName name="BExVX3XN2DRJKL8EDBIG58RYQ36R" localSheetId="3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1" hidden="1">#REF!</definedName>
    <definedName name="BExVXBA38Z5WNQUH39HHZ2SAMC1T" localSheetId="3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1" hidden="1">#REF!</definedName>
    <definedName name="BExVXDZ63PUART77BBR5SI63TPC6" localSheetId="3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1" hidden="1">#REF!</definedName>
    <definedName name="BExVXHKI6LFYMGWISMPACMO247HL" localSheetId="3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1" hidden="1">#REF!</definedName>
    <definedName name="BExVXK9SK580O7MYHVNJ3V911ALP" localSheetId="3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1" hidden="1">#REF!</definedName>
    <definedName name="BExVXLX2BZ5EF2X6R41BTKRJR1NM" localSheetId="3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1" hidden="1">#REF!</definedName>
    <definedName name="BExVXYT01U5IPYA7E44FWS6KCEFC" localSheetId="3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1" hidden="1">#REF!</definedName>
    <definedName name="BExVY11V7U1SAY4QKYE0PBSPD7LW" localSheetId="3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1" hidden="1">#REF!</definedName>
    <definedName name="BExVY1SV37DL5YU59HS4IG3VBCP4" localSheetId="3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1" hidden="1">#REF!</definedName>
    <definedName name="BExVY3WFGJKSQA08UF9NCMST928Y" localSheetId="3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1" hidden="1">#REF!</definedName>
    <definedName name="BExVY954UOEVQEIC5OFO4NEWVKAQ" localSheetId="3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1" hidden="1">#REF!</definedName>
    <definedName name="BExVYHDYIV5397LC02V4FEP8VD6W" localSheetId="3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1" hidden="1">#REF!</definedName>
    <definedName name="BExVYO4NFDGC4ZOGHANQWX5CH4BT" localSheetId="3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1" hidden="1">#REF!</definedName>
    <definedName name="BExVYOVIZDA18YIQ0A30Q052PCAK" localSheetId="3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1" hidden="1">#REF!</definedName>
    <definedName name="BExVYPS2R6B75R1EFIUJ6G5TE4Q4" localSheetId="3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1" hidden="1">#REF!</definedName>
    <definedName name="BExVYQIXPEM6J4JVP78BRHIC05PV" localSheetId="3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1" hidden="1">#REF!</definedName>
    <definedName name="BExVYVGWN7SONLVDH9WJ2F1JS264" localSheetId="3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1" hidden="1">#REF!</definedName>
    <definedName name="BExVZ40HNAZRM8JHYYNQ7F6A4GU0" localSheetId="3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1" hidden="1">#REF!</definedName>
    <definedName name="BExVZ7WRO17PYILJEJGPQCO5IL66" localSheetId="3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1" hidden="1">#REF!</definedName>
    <definedName name="BExVZ9EO732IK6MNMG17Y1EFTJQC" localSheetId="3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1" hidden="1">#REF!</definedName>
    <definedName name="BExVZB1Y5J4UL2LKK0363EU7GIJ1" localSheetId="3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1" hidden="1">#REF!</definedName>
    <definedName name="BExVZGQXYK2ICC9JSNFPRHBD5KNU" localSheetId="3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1" hidden="1">#REF!</definedName>
    <definedName name="BExVZJQVO5LQ0BJH5JEN5NOBIAF6" localSheetId="3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1" hidden="1">#REF!</definedName>
    <definedName name="BExVZNXWS91RD7NXV5NE2R3C8WW7" localSheetId="3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1" hidden="1">#REF!</definedName>
    <definedName name="BExW008AGT1ZRN5DFG4YOH5F7G47" localSheetId="3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1" hidden="1">#REF!</definedName>
    <definedName name="BExW0386REQRCQCVT9BCX80UPTRY" localSheetId="3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1" hidden="1">#REF!</definedName>
    <definedName name="BExW0FYP4WXY71CYUG40SUBG9UWU" localSheetId="3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1" hidden="1">#REF!</definedName>
    <definedName name="BExW0MPJNQOJ7D6U780WU5XBL97X" localSheetId="3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1" hidden="1">#REF!</definedName>
    <definedName name="BExW0RI61B4VV0ARXTFVBAWRA1C5" localSheetId="3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1" hidden="1">#REF!</definedName>
    <definedName name="BExW0Y8T85LBE0WS6FPX6ILTX9ON" localSheetId="3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1" hidden="1">#REF!</definedName>
    <definedName name="BExW1BVUYQTKMOR56MW7RVRX4L1L" localSheetId="3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1" hidden="1">#REF!</definedName>
    <definedName name="BExW1F1220628FOMTW5UAATHRJHK" localSheetId="3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1" hidden="1">#REF!</definedName>
    <definedName name="BExW1PTHB0NZUF0GTD2J1UUL693E" localSheetId="3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1" hidden="1">#REF!</definedName>
    <definedName name="BExW1TKA0Z9OP2DTG50GZR5EG8C7" localSheetId="3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1" hidden="1">#REF!</definedName>
    <definedName name="BExW1U0JLKQ094DW5MMOI8UHO09V" localSheetId="3" hidden="1">#REF!</definedName>
    <definedName name="BExW1U0JLKQ094DW5MMOI8UHO09V" localSheetId="8" hidden="1">#REF!</definedName>
    <definedName name="BExW1U0JLKQ094DW5MMOI8UHO09V" hidden="1">#REF!</definedName>
    <definedName name="BExW1VNZHNB5P9V6232N0DQCE0WE" localSheetId="1" hidden="1">#REF!</definedName>
    <definedName name="BExW1VNZHNB5P9V6232N0DQCE0WE" localSheetId="3" hidden="1">#REF!</definedName>
    <definedName name="BExW1VNZHNB5P9V6232N0DQCE0WE" localSheetId="8" hidden="1">#REF!</definedName>
    <definedName name="BExW1VNZHNB5P9V6232N0DQCE0WE" hidden="1">#REF!</definedName>
    <definedName name="BExW1WK6J1TDP29S3QDPTYZJBLIW" localSheetId="1" hidden="1">#REF!</definedName>
    <definedName name="BExW1WK6J1TDP29S3QDPTYZJBLIW" localSheetId="3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1" hidden="1">#REF!</definedName>
    <definedName name="BExW283NP9D366XFPXLGSCI5UB0L" localSheetId="3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1" hidden="1">#REF!</definedName>
    <definedName name="BExW2H3C8WJSBW5FGTFKVDVJC4CL" localSheetId="3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1" hidden="1">#REF!</definedName>
    <definedName name="BExW2MSCKPGF5K3I7TL4KF5ISUOL" localSheetId="3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1" hidden="1">#REF!</definedName>
    <definedName name="BExW2SMO90FU9W8DVVES6Q4E6BZR" localSheetId="3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1" hidden="1">#REF!</definedName>
    <definedName name="BExW36V9N91OHCUMGWJQL3I5P4JK" localSheetId="3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1" hidden="1">#REF!</definedName>
    <definedName name="BExW39V04HTFFQE7DAW9MAJT0NNF" localSheetId="3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1" hidden="1">#REF!</definedName>
    <definedName name="BExW3ECU6QPMV99AITCPHAG0CGYK" localSheetId="3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1" hidden="1">#REF!</definedName>
    <definedName name="BExW3EIBA1J9Q9NA9VCGZGRS8WV7" localSheetId="3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1" hidden="1">#REF!</definedName>
    <definedName name="BExW3FEO8FI8N6AGQKYEG4SQVJWB" localSheetId="3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1" hidden="1">#REF!</definedName>
    <definedName name="BExW3GB28STOMJUSZEIA7YKYNS4Y" localSheetId="3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1" hidden="1">#REF!</definedName>
    <definedName name="BExW3T1K638HT5E0Y8MMK108P5JT" localSheetId="3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1" hidden="1">#REF!</definedName>
    <definedName name="BExW3U3D6FTAFTK3Q7DSA9FY454Q" localSheetId="3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1" hidden="1">#REF!</definedName>
    <definedName name="BExW4217ZHL9VO39POSTJOD090WU" localSheetId="3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1" hidden="1">#REF!</definedName>
    <definedName name="BExW4GPW71EBF8XPS2QGVQHBCDX3" localSheetId="3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1" hidden="1">#REF!</definedName>
    <definedName name="BExW4JKC5837JBPCOJV337ZVYYY3" localSheetId="3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1" hidden="1">#REF!</definedName>
    <definedName name="BExW4O2DBZGV8KGBO9EB4BAXIH4Y" localSheetId="3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1" hidden="1">#REF!</definedName>
    <definedName name="BExW4QR9FV9MP5K610THBSM51RYO" localSheetId="3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1" hidden="1">#REF!</definedName>
    <definedName name="BExW4Z029R9E19ZENN3WEA3VDAD1" localSheetId="3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1" hidden="1">#REF!</definedName>
    <definedName name="BExW53SPLW3K0Y0ZVTM4NYF1B2YH" localSheetId="3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1" hidden="1">#REF!</definedName>
    <definedName name="BExW591F7X34FVKJ2OUT09PFUW1B" localSheetId="3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1" hidden="1">#REF!</definedName>
    <definedName name="BExW5AZNT6IAZGNF2C879ODHY1B8" localSheetId="3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1" hidden="1">#REF!</definedName>
    <definedName name="BExW5F6OUXHEWQU5VYE7W7P8DD78" localSheetId="3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1" hidden="1">#REF!</definedName>
    <definedName name="BExW5WPU27WD4NWZOT0ZEJIDLX5J" localSheetId="3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1" hidden="1">#REF!</definedName>
    <definedName name="BExW5YD97EMSUYC4KDEFH1FB4FY3" localSheetId="3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1" hidden="1">#REF!</definedName>
    <definedName name="BExW5Z469DSRWTA6T0KVLA7SMIPL" localSheetId="3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1" hidden="1">#REF!</definedName>
    <definedName name="BExW62ETJAPBX5X53FTGUCHZXI2K" localSheetId="3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1" hidden="1">#REF!</definedName>
    <definedName name="BExW660AV1TUV2XNUPD65RZR3QOO" localSheetId="3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1" hidden="1">#REF!</definedName>
    <definedName name="BExW66LVVZK656PQY1257QMHP2AY" localSheetId="3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1" hidden="1">#REF!</definedName>
    <definedName name="BExW6EJPHAP1TWT380AZLXNHR22P" localSheetId="3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1" hidden="1">#REF!</definedName>
    <definedName name="BExW6G1PJ38H10DVLL8WPQ736OEB" localSheetId="3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1" hidden="1">#REF!</definedName>
    <definedName name="BExW794A74Z5F2K8LVQLD6VSKXUE" localSheetId="3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1" hidden="1">#REF!</definedName>
    <definedName name="BExW7Q1TQ8E6G4WYYNSOMV43S95R" localSheetId="3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1" hidden="1">#REF!</definedName>
    <definedName name="BExW7XZTFZV0N9YM9S4PM74A5X2O" localSheetId="3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1" hidden="1">#REF!</definedName>
    <definedName name="BExW8K0SSIPSKBVP06IJ71600HJZ" localSheetId="3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1" hidden="1">#REF!</definedName>
    <definedName name="BExW8T0GVY3ZYO4ACSBLHS8SH895" localSheetId="3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1" hidden="1">#REF!</definedName>
    <definedName name="BExW8YEP73JMMU9HZ08PM4WHJQZ4" localSheetId="3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1" hidden="1">#REF!</definedName>
    <definedName name="BExW937AT53OZQRHNWQZ5BVH24IE" localSheetId="3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1" hidden="1">#REF!</definedName>
    <definedName name="BExW95LN5N0LYFFVP7GJEGDVDLF0" localSheetId="3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1" hidden="1">#REF!</definedName>
    <definedName name="BExW967733Q8RAJOHR2GJ3HO8JIW" localSheetId="3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1" hidden="1">#REF!</definedName>
    <definedName name="BExW9POK1KIOI0ALS5MZIKTDIYMA" localSheetId="3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1" hidden="1">#REF!</definedName>
    <definedName name="BExXLDE6PN4ESWT3LXJNQCY94NE4" localSheetId="3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1" hidden="1">#REF!</definedName>
    <definedName name="BExXLQVPK2H3IF0NDDA5CT612EUK" localSheetId="3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1" hidden="1">#REF!</definedName>
    <definedName name="BExXLR6IO70TYTACKQH9M5PGV24J" localSheetId="3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1" hidden="1">#REF!</definedName>
    <definedName name="BExXM065WOLYRYHGHOJE0OOFXA4M" localSheetId="3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1" hidden="1">#REF!</definedName>
    <definedName name="BExXM3GUNXVDM82KUR17NNUMQCNI" localSheetId="3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1" hidden="1">#REF!</definedName>
    <definedName name="BExXMA28M8SH7MKIGETSDA72WUIZ" localSheetId="3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1" hidden="1">#REF!</definedName>
    <definedName name="BExXMOLHIAHDLFSA31PUB36SC3I9" localSheetId="3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1" hidden="1">#REF!</definedName>
    <definedName name="BExXMT8T5Z3M2JBQN65X2LKH0YQI" localSheetId="3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1" hidden="1">#REF!</definedName>
    <definedName name="BExXN1XNO7H60M9X1E7EVWFJDM5N" localSheetId="3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1" hidden="1">#REF!</definedName>
    <definedName name="BExXN1XOOOY51EZQ6II0LWEU2OYT" localSheetId="3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1" hidden="1">#REF!</definedName>
    <definedName name="BExXN22ZOTIW49GPLWFYKVM90FNZ" localSheetId="3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1" hidden="1">#REF!</definedName>
    <definedName name="BExXN6QAP8UJQVN4R4BQKPP4QK35" localSheetId="3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1" hidden="1">#REF!</definedName>
    <definedName name="BExXNBOA39T2X6Y5Y5GZ5DDNA1AX" localSheetId="3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1" hidden="1">#REF!</definedName>
    <definedName name="BExXNBZ1BRDK73S9XPRR1645KLVB" localSheetId="3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1" hidden="1">#REF!</definedName>
    <definedName name="BExXND6872VJ3M2PGT056WQMWBHD" localSheetId="3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1" hidden="1">#REF!</definedName>
    <definedName name="BExXNPM24UN2PGVL9D1TUBFRIKR4" localSheetId="3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1" hidden="1">#REF!</definedName>
    <definedName name="BExXNWCR6WOY5G3VTC96QCIFQE0E" localSheetId="3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1" hidden="1">#REF!</definedName>
    <definedName name="BExXNWYB165VO9MHARCL5WLCHWS0" localSheetId="3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1" hidden="1">#REF!</definedName>
    <definedName name="BExXO278QHQN8JDK5425EJ615ECC" localSheetId="3" hidden="1">#REF!</definedName>
    <definedName name="BExXO278QHQN8JDK5425EJ615ECC" localSheetId="8" hidden="1">#REF!</definedName>
    <definedName name="BExXO278QHQN8JDK5425EJ615ECC" hidden="1">#REF!</definedName>
    <definedName name="BExXO4QVV7YZ6L5A7WZEMIA5AZOV" localSheetId="1" hidden="1">#REF!</definedName>
    <definedName name="BExXO4QVV7YZ6L5A7WZEMIA5AZOV" localSheetId="3" hidden="1">#REF!</definedName>
    <definedName name="BExXO4QVV7YZ6L5A7WZEMIA5AZOV" localSheetId="8" hidden="1">#REF!</definedName>
    <definedName name="BExXO4QVV7YZ6L5A7WZEMIA5AZOV" hidden="1">#REF!</definedName>
    <definedName name="BExXOBHOP0WGFHI2Y9AO4L440UVQ" localSheetId="1" hidden="1">#REF!</definedName>
    <definedName name="BExXOBHOP0WGFHI2Y9AO4L440UVQ" localSheetId="3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1" hidden="1">#REF!</definedName>
    <definedName name="BExXOHHHX25B8F97636QMXFUDZQK" localSheetId="3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1" hidden="1">#REF!</definedName>
    <definedName name="BExXOHSAD2NSHOLLMZ2JWA4I3I1R" localSheetId="3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1" hidden="1">#REF!</definedName>
    <definedName name="BExXOJKWIJ6IFTV1RHIWHR91EZMW" localSheetId="3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1" hidden="1">#REF!</definedName>
    <definedName name="BExXP80B5FGA00JCM7UXKPI3PB7Y" localSheetId="3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1" hidden="1">#REF!</definedName>
    <definedName name="BExXP85M4WXYVN1UVHUTOEKEG5XS" localSheetId="3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1" hidden="1">#REF!</definedName>
    <definedName name="BExXPELOTHOAG0OWILLAH94OZV5J" localSheetId="3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1" hidden="1">#REF!</definedName>
    <definedName name="BExXPOSJRLJNYPU01QNNQ5URXP2U" localSheetId="3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1" hidden="1">#REF!</definedName>
    <definedName name="BExXPS31W1VD2NMIE4E37LHVDF0L" localSheetId="3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1" hidden="1">#REF!</definedName>
    <definedName name="BExXPZKYEMVF5JOC14HYOOYQK6JK" localSheetId="3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1" hidden="1">#REF!</definedName>
    <definedName name="BExXQ89PA10X79WBWOEP1AJX1OQM" localSheetId="3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1" hidden="1">#REF!</definedName>
    <definedName name="BExXQCGQGGYSI0LTRVR73MUO50AW" localSheetId="3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1" hidden="1">#REF!</definedName>
    <definedName name="BExXQEEXFHDQ8DSRAJSB5ET6J004" localSheetId="3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1" hidden="1">#REF!</definedName>
    <definedName name="BExXQH41O5HZAH8BO6HCFY8YC3TU" localSheetId="3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1" hidden="1">#REF!</definedName>
    <definedName name="BExXQJIEF5R3QQ6D8HO3NGPU0IQC" localSheetId="3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1" hidden="1">#REF!</definedName>
    <definedName name="BExXQRAVW0KPQXIJ59NG6UGTZB59" localSheetId="3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1" hidden="1">#REF!</definedName>
    <definedName name="BExXQU00K9ER4I1WM7T9J0W1E7ZC" localSheetId="3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1" hidden="1">#REF!</definedName>
    <definedName name="BExXQU00KOR7XLM8B13DGJ1MIQDY" localSheetId="3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1" hidden="1">#REF!</definedName>
    <definedName name="BExXQUG48Q1ISN53FE4MRROM0HSJ" localSheetId="3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1" hidden="1">#REF!</definedName>
    <definedName name="BExXQXG18PS8HGBOS03OSTQ0KEYC" localSheetId="3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1" hidden="1">#REF!</definedName>
    <definedName name="BExXQXQT4OAFQT5B0YB3USDJOJOB" localSheetId="3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1" hidden="1">#REF!</definedName>
    <definedName name="BExXR3FSEXAHSXEQNJORWFCPX86N" localSheetId="3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1" hidden="1">#REF!</definedName>
    <definedName name="BExXR3W3FKYQBLR299HO9RZ70C43" localSheetId="3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1" hidden="1">#REF!</definedName>
    <definedName name="BExXR46U23CRRBV6IZT982MAEQKI" localSheetId="3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1" hidden="1">#REF!</definedName>
    <definedName name="BExXR6A8W3ND3XDZXBMQZ1VCAXHG" localSheetId="3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1" hidden="1">#REF!</definedName>
    <definedName name="BExXR7HKNHT37B4OOA9K9191PP22" localSheetId="3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1" hidden="1">#REF!</definedName>
    <definedName name="BExXR8OKAVX7O70V5IYG2PRKXSTI" localSheetId="3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1" hidden="1">#REF!</definedName>
    <definedName name="BExXRA6N6XCLQM6XDV724ZIH6G93" localSheetId="3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1" hidden="1">#REF!</definedName>
    <definedName name="BExXRABZ1CNKCG6K1MR6OUFHF7J9" localSheetId="3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1" hidden="1">#REF!</definedName>
    <definedName name="BExXRBOFETC0OTJ6WY3VPMFH03VB" localSheetId="3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1" hidden="1">#REF!</definedName>
    <definedName name="BExXRD13K1S9Y3JGR7CXSONT7RJZ" localSheetId="3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1" hidden="1">#REF!</definedName>
    <definedName name="BExXRIFB4QQ87QIGA9AG0NXP577K" localSheetId="3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1" hidden="1">#REF!</definedName>
    <definedName name="BExXRIQ2JF2CVTRDQX2D9SPH7FTN" localSheetId="3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1" hidden="1">#REF!</definedName>
    <definedName name="BExXRO4A6VUH1F4XV8N1BRJ4896W" localSheetId="3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1" hidden="1">#REF!</definedName>
    <definedName name="BExXRO9N1SNJZGKD90P4K7FU1J0P" localSheetId="3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1" hidden="1">#REF!</definedName>
    <definedName name="BExXROF2MWDZ7IFXX27XOJ79Q86E" localSheetId="3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1" hidden="1">#REF!</definedName>
    <definedName name="BExXRV5QP3Z0KAQ1EQT9JYT2FV0L" localSheetId="3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1" hidden="1">#REF!</definedName>
    <definedName name="BExXRZ20LZZCW8LVGDK0XETOTSAI" localSheetId="3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1" hidden="1">#REF!</definedName>
    <definedName name="BExXS4R1GKUJQX6MHUIUN4S3SCAS" localSheetId="3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1" hidden="1">#REF!</definedName>
    <definedName name="BExXS63O4OMWMNXXAODZQFSDG33N" localSheetId="3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1" hidden="1">#REF!</definedName>
    <definedName name="BExXSBSP1TOY051HSPEPM0AEIO2M" localSheetId="3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1" hidden="1">#REF!</definedName>
    <definedName name="BExXSC8RFK5D68FJD2HI4K66SA6I" localSheetId="3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1" hidden="1">#REF!</definedName>
    <definedName name="BExXSCP0AZ5MYCC2UFG2GLBCV1CC" localSheetId="3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1" hidden="1">#REF!</definedName>
    <definedName name="BExXSNHC88W4UMXEOIOOATJAIKZO" localSheetId="3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1" hidden="1">#REF!</definedName>
    <definedName name="BExXSTBS08WIA9TLALV3UQ2Z3MRG" localSheetId="3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1" hidden="1">#REF!</definedName>
    <definedName name="BExXSVQ2WOJJ73YEO8Q2FK60V4G8" localSheetId="3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1" hidden="1">#REF!</definedName>
    <definedName name="BExXTER5A2EQ14KN6J0MVATIHVKN" localSheetId="3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1" hidden="1">#REF!</definedName>
    <definedName name="BExXTHLRNL82GN7KZY3TOLO508N7" localSheetId="3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1" hidden="1">#REF!</definedName>
    <definedName name="BExXTL72MKEQSQH9L2OTFLU8DM2B" localSheetId="3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1" hidden="1">#REF!</definedName>
    <definedName name="BExXTM3M4RTCRSX7VGAXGQNPP668" localSheetId="3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1" hidden="1">#REF!</definedName>
    <definedName name="BExXTOCF78J7WY6FOVBRY1N2RBBR" localSheetId="3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1" hidden="1">#REF!</definedName>
    <definedName name="BExXTP3GYO6Z9RTKKT10XA0UTV3T" localSheetId="3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1" hidden="1">#REF!</definedName>
    <definedName name="BExXTRN4AFX9QW6YC4HNGBBD5R08" localSheetId="3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1" hidden="1">#REF!</definedName>
    <definedName name="BExXTV8M7YIG5C64O046DN613ZRO" localSheetId="3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1" hidden="1">#REF!</definedName>
    <definedName name="BExXTVDXQ7ZX3THNLFJXFAONW0AI" localSheetId="3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1" hidden="1">#REF!</definedName>
    <definedName name="BExXTZKZ4CG92ZQLIRKEXXH9BFIR" localSheetId="3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1" hidden="1">#REF!</definedName>
    <definedName name="BExXU4J2BM2964GD5UZHM752Q4NS" localSheetId="3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1" hidden="1">#REF!</definedName>
    <definedName name="BExXU6XDTT7RM93KILIDEYPA9XKF" localSheetId="3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1" hidden="1">#REF!</definedName>
    <definedName name="BExXU8VLZA7WLPZ3RAQZGNERUD26" localSheetId="3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1" hidden="1">#REF!</definedName>
    <definedName name="BExXUB9RSLSCNN5ETLXY72DAPZZM" localSheetId="3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1" hidden="1">#REF!</definedName>
    <definedName name="BExXUFRM82XQIN2T8KGLDQL1IBQW" localSheetId="3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1" hidden="1">#REF!</definedName>
    <definedName name="BExXUQEQBF6FI240ZGIF9YXZSRAU" localSheetId="3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1" hidden="1">#REF!</definedName>
    <definedName name="BExXUX02UQ8LJPBZ4YBORILFR0W0" localSheetId="3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1" hidden="1">#REF!</definedName>
    <definedName name="BExXUYND6EJO7CJ5KRICV4O1JNWK" localSheetId="3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1" hidden="1">#REF!</definedName>
    <definedName name="BExXV6FWG4H3S2QEUJZYIXILNGJ7" localSheetId="3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1" hidden="1">#REF!</definedName>
    <definedName name="BExXVK87BMMO6LHKV0CFDNIQVIBS" localSheetId="3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1" hidden="1">#REF!</definedName>
    <definedName name="BExXVKZ9WXPGL6IVY6T61IDD771I" localSheetId="3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1" hidden="1">#REF!</definedName>
    <definedName name="BExXVLA319WCSEOVHB05KDUSU054" localSheetId="3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1" hidden="1">#REF!</definedName>
    <definedName name="BExXVTTG5YRCSTI0UL141BKR36SU" localSheetId="3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1" hidden="1">#REF!</definedName>
    <definedName name="BExXVYWX74VKI8BDDSX9U85460MB" localSheetId="3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1" hidden="1">#REF!</definedName>
    <definedName name="BExXW27MMXHXUXX78SDTBE1JYTHT" localSheetId="3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1" hidden="1">#REF!</definedName>
    <definedName name="BExXW2YIM2MYBSHRIX0RP9D4PRMN" localSheetId="3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1" hidden="1">#REF!</definedName>
    <definedName name="BExXWBNE4KTFSXKVSRF6WX039WPB" localSheetId="3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1" hidden="1">#REF!</definedName>
    <definedName name="BExXWFP5AYE7EHYTJWBZSQ8PQ0YX" localSheetId="3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1" hidden="1">#REF!</definedName>
    <definedName name="BExXWIUCR0LXM58OVKZT2APLVTIA" localSheetId="3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1" hidden="1">#REF!</definedName>
    <definedName name="BExXWTXJEA32DLC6QKN10QB955JT" localSheetId="3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1" hidden="1">#REF!</definedName>
    <definedName name="BExXWVFIBQT8OY1O41FRFPFGXQHK" localSheetId="3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1" hidden="1">#REF!</definedName>
    <definedName name="BExXWWXHBZHA9J3N8K47F84X0M0L" localSheetId="3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1" hidden="1">#REF!</definedName>
    <definedName name="BExXXBM521DL8R4ZX7NZ3DBCUOR5" localSheetId="3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1" hidden="1">#REF!</definedName>
    <definedName name="BExXXC7OZI33XZ03NRMEP7VRLQK4" localSheetId="3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1" hidden="1">#REF!</definedName>
    <definedName name="BExXXH5N3NKBQ7BCJPJTBF8CYM2Q" localSheetId="3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1" hidden="1">#REF!</definedName>
    <definedName name="BExXXI7HHXLBLUEW7EQ73TALJF48" localSheetId="3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1" hidden="1">#REF!</definedName>
    <definedName name="BExXXKWLM4D541BH6O8GOJMHFHMW" localSheetId="3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1" hidden="1">#REF!</definedName>
    <definedName name="BExXXNR17I6P4FQZPQF2ZXDFYB6C" localSheetId="3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1" hidden="1">#REF!</definedName>
    <definedName name="BExXXPPA1Q87XPI97X0OXCPBPDON" localSheetId="3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1" hidden="1">#REF!</definedName>
    <definedName name="BExXXVUDA98IZTQ6MANKU4MTTDVR" localSheetId="3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1" hidden="1">#REF!</definedName>
    <definedName name="BExXXZQNZY6IZI45DJXJK0MQZWA7" localSheetId="3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1" hidden="1">#REF!</definedName>
    <definedName name="BExXY5QFG6QP94SFT3935OBM8Y4K" localSheetId="3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1" hidden="1">#REF!</definedName>
    <definedName name="BExXY7TYEBFXRYUYIFHTN65RJ8EW" localSheetId="3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1" hidden="1">#REF!</definedName>
    <definedName name="BExXYLBHANUXC5FCTDDTGOVD3GQS" localSheetId="3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1" hidden="1">#REF!</definedName>
    <definedName name="BExXYMNYAYH3WA2ZCFAYKZID9ZCI" localSheetId="3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1" hidden="1">#REF!</definedName>
    <definedName name="BExXYYT12SVN2VDMLVNV4P3ISD8T" localSheetId="3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1" hidden="1">#REF!</definedName>
    <definedName name="BExXYZ3SPSRCWM4YHTPZDCOLZPHR" localSheetId="3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1" hidden="1">#REF!</definedName>
    <definedName name="BExXZFVV4YB42AZ3H1I40YG3JAPU" localSheetId="3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1" hidden="1">#REF!</definedName>
    <definedName name="BExXZG1CQE1M9TDJ99253H6JVGIH" localSheetId="3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1" hidden="1">#REF!</definedName>
    <definedName name="BExXZHJ9T2JELF12CHHGD54J1B0C" localSheetId="3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1" hidden="1">#REF!</definedName>
    <definedName name="BExXZNJ2X1TK2LRK5ZY3MX49H5T7" localSheetId="3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1" hidden="1">#REF!</definedName>
    <definedName name="BExXZOVPCEP495TQSON6PSRQ8XCY" localSheetId="3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1" hidden="1">#REF!</definedName>
    <definedName name="BExXZXKH7NBARQQAZM69Z57IH1MM" localSheetId="3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1" hidden="1">#REF!</definedName>
    <definedName name="BExY07WSDH5QEVM7BJXJK2ZRAI1O" localSheetId="3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1" hidden="1">#REF!</definedName>
    <definedName name="BExY09PJJWYWGWWLX3YT8EVK0YV4" localSheetId="3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1" hidden="1">#REF!</definedName>
    <definedName name="BExY0C3UBVC4M59JIRXVQ8OWAJC1" localSheetId="3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1" hidden="1">#REF!</definedName>
    <definedName name="BExY0ENH6ZXHW155XIGS0F46T43M" localSheetId="3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1" hidden="1">#REF!</definedName>
    <definedName name="BExY0IEEUB9SRGD9I14IDCPO5GV4" localSheetId="3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1" hidden="1">#REF!</definedName>
    <definedName name="BExY0LEAAM7MUGBRLXD6KXBOHZ6S" localSheetId="3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1" hidden="1">#REF!</definedName>
    <definedName name="BExY0OE8GFHMLLTEAFIOQTOPEVPB" localSheetId="3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1" hidden="1">#REF!</definedName>
    <definedName name="BExY0OJHW85S0VKBA8T4HTYPYBOS" localSheetId="3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1" hidden="1">#REF!</definedName>
    <definedName name="BExY0T1E034D7XAXNC6F7540LLIE" localSheetId="3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1" hidden="1">#REF!</definedName>
    <definedName name="BExY0XTZLHN49J2JH94BYTKBJLT3" localSheetId="3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1" hidden="1">#REF!</definedName>
    <definedName name="BExY11FH9TXHERUYGG8FE50U7H7J" localSheetId="3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1" hidden="1">#REF!</definedName>
    <definedName name="BExY180UKNW5NIAWD6ZUYTFEH8QS" localSheetId="3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1" hidden="1">#REF!</definedName>
    <definedName name="BExY1DPTV4LSY9MEOUGXF8X052NA" localSheetId="3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1" hidden="1">#REF!</definedName>
    <definedName name="BExY1GK9ELBEKDD7O6HR6DUO8YGO" localSheetId="3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1" hidden="1">#REF!</definedName>
    <definedName name="BExY1NWOXXFV9GGZ3PX444LZ8TVX" localSheetId="3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1" hidden="1">#REF!</definedName>
    <definedName name="BExY1UCL0RND63LLSM9X5SFRG117" localSheetId="3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1" hidden="1">#REF!</definedName>
    <definedName name="BExY1WAT3937L08HLHIRQHMP2A3H" localSheetId="3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1" hidden="1">#REF!</definedName>
    <definedName name="BExY1YEBOSLMID7LURP8QB46AI91" localSheetId="3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1" hidden="1">#REF!</definedName>
    <definedName name="BExY236UB98PA9PNCHMCSZYCHJBD" localSheetId="3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1" hidden="1">#REF!</definedName>
    <definedName name="BExY2FS4LFX9OHOTQT7SJ2PXAC25" localSheetId="3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1" hidden="1">#REF!</definedName>
    <definedName name="BExY2GDPCZPVU0IQ6IJIB1YQQRQ6" localSheetId="3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1" hidden="1">#REF!</definedName>
    <definedName name="BExY2GTSZ3VA9TXLY7KW1LIAKJ61" localSheetId="3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1" hidden="1">#REF!</definedName>
    <definedName name="BExY2IXBR1SGYZH08T7QHKEFS8HA" localSheetId="3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1" hidden="1">#REF!</definedName>
    <definedName name="BExY2Q4B5FUDA5VU4VRUHX327QN0" localSheetId="3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1" hidden="1">#REF!</definedName>
    <definedName name="BExY2S7TM2NG7A1NFYPWIFAIKUCO" localSheetId="3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1" hidden="1">#REF!</definedName>
    <definedName name="BExY2Z3ZGRGD12RWANJZ8DFQO776" localSheetId="3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1" hidden="1">#REF!</definedName>
    <definedName name="BExY30WPXLJ01P42XKBSUF8KNOOK" localSheetId="3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1" hidden="1">#REF!</definedName>
    <definedName name="BExY3297KIB0C8Z1G99OS1MCEGTO" localSheetId="3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1" hidden="1">#REF!</definedName>
    <definedName name="BExY3HOSK7YI364K15OX70AVR6F1" localSheetId="3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1" hidden="1">#REF!</definedName>
    <definedName name="BExY3I526B4VA8JBTKXWE3FGVT0D" localSheetId="3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1" hidden="1">#REF!</definedName>
    <definedName name="BExY3I52TZR3GXQ9HDVDNIYLIGEH" localSheetId="3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1" hidden="1">#REF!</definedName>
    <definedName name="BExY3T89AUR83SOAZZ3OMDEJDQ39" localSheetId="3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1" hidden="1">#REF!</definedName>
    <definedName name="BExY3WZ7VO2K6TYCHDY754FY24AA" localSheetId="3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1" hidden="1">#REF!</definedName>
    <definedName name="BExY4BIG95HDDO6MY6WBUSWJIOLR" localSheetId="3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1" hidden="1">#REF!</definedName>
    <definedName name="BExY4MG771JQ84EMIVB6HQGGHZY7" localSheetId="3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1" hidden="1">#REF!</definedName>
    <definedName name="BExY4PWCSFB8P3J3TBQB2MD67263" localSheetId="3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1" hidden="1">#REF!</definedName>
    <definedName name="BExY4RP3BE6KYZDIKQZO4U4DIT33" localSheetId="3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1" hidden="1">#REF!</definedName>
    <definedName name="BExY4RZW3KK11JLYBA4DWZ92M6LQ" localSheetId="3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1" hidden="1">#REF!</definedName>
    <definedName name="BExY4XOVTTNVZ577RLIEC7NZQFIX" localSheetId="3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1" hidden="1">#REF!</definedName>
    <definedName name="BExY50JAF5CG01GTHAUS7I4ZLUDC" localSheetId="3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1" hidden="1">#REF!</definedName>
    <definedName name="BExY53J7EXFEOFTRNAHLK7IH3ACB" localSheetId="3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1" hidden="1">#REF!</definedName>
    <definedName name="BExY5515SJTJS3VM80M3YYR0WF37" localSheetId="3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1" hidden="1">#REF!</definedName>
    <definedName name="BExY5515WE39FQ3EG5QHG67V9C0O" localSheetId="3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1" hidden="1">#REF!</definedName>
    <definedName name="BExY5986WNAD8NFCPXC9TVLBU4FG" localSheetId="3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1" hidden="1">#REF!</definedName>
    <definedName name="BExY5DF9MS25IFNWGJ1YAS5MDN8R" localSheetId="3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1" hidden="1">#REF!</definedName>
    <definedName name="BExY5ERVGL3UM2MGT8LJ0XPKTZEK" localSheetId="3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1" hidden="1">#REF!</definedName>
    <definedName name="BExY5EX6NJFK8W754ZVZDN5DS04K" localSheetId="3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1" hidden="1">#REF!</definedName>
    <definedName name="BExY5S3XD1NJT109CV54IFOHVLQ6" localSheetId="3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1" hidden="1">#REF!</definedName>
    <definedName name="BExY5W088PPAPLSMR2P7FV2CRDCT" localSheetId="3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1" hidden="1">#REF!</definedName>
    <definedName name="BExY6KA6BQ6H4SH5EMJBVF8UR4ZY" localSheetId="3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1" hidden="1">#REF!</definedName>
    <definedName name="BExY6KVS1MMZ2R34PGEFR2BMTU9W" localSheetId="3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1" hidden="1">#REF!</definedName>
    <definedName name="BExY6Q9YY7LW745GP7CYOGGSPHGE" localSheetId="3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1" hidden="1">#REF!</definedName>
    <definedName name="BExY6R6BYIQZ4OR1E7YI0OVOC08W" localSheetId="3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1" hidden="1">#REF!</definedName>
    <definedName name="BExZIA3C8LKJTEH3MKQ57KJH5TA2" localSheetId="3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1" hidden="1">#REF!</definedName>
    <definedName name="BExZIGDWFIOPMMVCRWX45OIJ5AP3" localSheetId="3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1" hidden="1">#REF!</definedName>
    <definedName name="BExZIIHH3QNQE3GFMHEE4UMHY6WQ" localSheetId="3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1" hidden="1">#REF!</definedName>
    <definedName name="BExZIYO22G5UXOB42GDLYGVRJ6U7" localSheetId="3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1" hidden="1">#REF!</definedName>
    <definedName name="BExZJ7I9T8XU4MZRKJ1VVU76V2LZ" localSheetId="3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1" hidden="1">#REF!</definedName>
    <definedName name="BExZJMY170JCUU1RWASNZ1HJPRTA" localSheetId="3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1" hidden="1">#REF!</definedName>
    <definedName name="BExZJOQR77H0P4SUKVYACDCFBBXO" localSheetId="3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1" hidden="1">#REF!</definedName>
    <definedName name="BExZJS6RG34ODDY9HMZ0O34MEMSB" localSheetId="3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1" hidden="1">#REF!</definedName>
    <definedName name="BExZK34NR4BAD7HJAP7SQ926UQP3" localSheetId="3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1" hidden="1">#REF!</definedName>
    <definedName name="BExZK3FGPHH5H771U7D5XY7XBS6E" localSheetId="3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1" hidden="1">#REF!</definedName>
    <definedName name="BExZK46CVVS9X1BZ6LLL71016ENT" localSheetId="3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1" hidden="1">#REF!</definedName>
    <definedName name="BExZK52PZLTP1F04T09MP30BVT7H" localSheetId="3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1" hidden="1">#REF!</definedName>
    <definedName name="BExZKHYORG3O8C772XPFHM1N8T80" localSheetId="3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1" hidden="1">#REF!</definedName>
    <definedName name="BExZKJRF2IRR57DG9CLC7MSHWNNN" localSheetId="3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1" hidden="1">#REF!</definedName>
    <definedName name="BExZKV5GYXO0X760SBD9TWTIQHGI" localSheetId="3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1" hidden="1">#REF!</definedName>
    <definedName name="BExZKZCGNEA9IPON37A91L4H4H17" localSheetId="3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1" hidden="1">#REF!</definedName>
    <definedName name="BExZL6E4YVXRUN7ZGF2BIGIXFR8K" localSheetId="3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1" hidden="1">#REF!</definedName>
    <definedName name="BExZLF2ZTA4EPN0GHO7C5O8DZ1SN" localSheetId="3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1" hidden="1">#REF!</definedName>
    <definedName name="BExZLGVLMKTPFXG42QYT0PO81G7F" localSheetId="3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1" hidden="1">#REF!</definedName>
    <definedName name="BExZLHRYQQ7BYD3VQWHVTZGYGRCT" localSheetId="3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1" hidden="1">#REF!</definedName>
    <definedName name="BExZLKMK7LRK14S09WLMH7MXSQXM" localSheetId="3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1" hidden="1">#REF!</definedName>
    <definedName name="BExZM503X0NZBS0FF22LK2RGG6GP" localSheetId="3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1" hidden="1">#REF!</definedName>
    <definedName name="BExZM7JVLG0W8EG5RBU915U3SKBY" localSheetId="3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1" hidden="1">#REF!</definedName>
    <definedName name="BExZM85FOVUFF110XMQ9O2ODSJUK" localSheetId="3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1" hidden="1">#REF!</definedName>
    <definedName name="BExZMF1MMTZ1TA14PZ8ASSU2CBSP" localSheetId="3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1" hidden="1">#REF!</definedName>
    <definedName name="BExZMH54ZU6X4KM0375X9K5VJDZN" localSheetId="3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1" hidden="1">#REF!</definedName>
    <definedName name="BExZMKL5YQZD7F0FUCSVFGLPFK52" localSheetId="3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1" hidden="1">#REF!</definedName>
    <definedName name="BExZMOC3VNZALJM71X2T6FV91GTB" localSheetId="3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1" hidden="1">#REF!</definedName>
    <definedName name="BExZMRHA7TTR9QKJOMONHRVY3YOF" localSheetId="3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1" hidden="1">#REF!</definedName>
    <definedName name="BExZMXH39OB0I43XEL3K11U3G9PM" localSheetId="3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1" hidden="1">#REF!</definedName>
    <definedName name="BExZMZQ3RBKDHT5GLFNLS52OSJA0" localSheetId="3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1" hidden="1">#REF!</definedName>
    <definedName name="BExZN2F7Y2J2L2LN5WZRG949MS4A" localSheetId="3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1" hidden="1">#REF!</definedName>
    <definedName name="BExZN847WUWKRYTZWG9TCQZJS3OL" localSheetId="3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1" hidden="1">#REF!</definedName>
    <definedName name="BExZNA2ALK6RDWFAXZQCL9TWRDCF" localSheetId="3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1" hidden="1">#REF!</definedName>
    <definedName name="BExZNH3VISFF4NQI11BZDP5IQ7VG" localSheetId="3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1" hidden="1">#REF!</definedName>
    <definedName name="BExZNJYCFYVMAOI62GB2BABK1ELE" localSheetId="3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1" hidden="1">#REF!</definedName>
    <definedName name="BExZNLGAA6ATMJW0Y28J4OI5W27I" localSheetId="3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1" hidden="1">#REF!</definedName>
    <definedName name="BExZNP7916CH3QP4VCZEULUIKKS5" localSheetId="3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1" hidden="1">#REF!</definedName>
    <definedName name="BExZNV707LIU6Z5H6QI6H67LHTI1" localSheetId="3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1" hidden="1">#REF!</definedName>
    <definedName name="BExZNVCBKB930QQ9QW7KSGOZ0V1M" localSheetId="3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1" hidden="1">#REF!</definedName>
    <definedName name="BExZNW8QJ18X0RSGFDWAE9ZSDX39" localSheetId="3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1" hidden="1">#REF!</definedName>
    <definedName name="BExZNZDWRS6Q40L8OCWFEIVI0A1O" localSheetId="3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1" hidden="1">#REF!</definedName>
    <definedName name="BExZOBO9NYLGVJQ31LVQ9XS2ZT4N" localSheetId="3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1" hidden="1">#REF!</definedName>
    <definedName name="BExZOETNB1CJ3Y2RKLI1ZK0S8Z6H" localSheetId="3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1" hidden="1">#REF!</definedName>
    <definedName name="BExZOREMVSK4E5VSWM838KHUB8AI" localSheetId="3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1" hidden="1">#REF!</definedName>
    <definedName name="BExZOVR745T5P1KS9NV2PXZPZVRG" localSheetId="3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1" hidden="1">#REF!</definedName>
    <definedName name="BExZOZSWGLSY2XYVRIS6VSNJDSGD" localSheetId="3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1" hidden="1">#REF!</definedName>
    <definedName name="BExZP7AIJKLM6C6CSUIIFAHFBNX2" localSheetId="3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1" hidden="1">#REF!</definedName>
    <definedName name="BExZPALCPOH27L4MUPX2RFT3F8OM" localSheetId="3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1" hidden="1">#REF!</definedName>
    <definedName name="BExZPQ0XY507N8FJMVPKCTK8HC9H" localSheetId="3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1" hidden="1">#REF!</definedName>
    <definedName name="BExZPXTHEWEN48J9E5ARSA8IGRBI" localSheetId="3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1" hidden="1">#REF!</definedName>
    <definedName name="BExZQ37OVBR25U32CO2YYVPZOMR5" localSheetId="3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1" hidden="1">#REF!</definedName>
    <definedName name="BExZQ3NT7H06VO0AR48WHZULZB93" localSheetId="3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1" hidden="1">#REF!</definedName>
    <definedName name="BExZQ5RCYU1R0DUT1MFN99S1C408" localSheetId="3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1" hidden="1">#REF!</definedName>
    <definedName name="BExZQ7PJU07SEJMDX18U9YVDC2GU" localSheetId="3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1" hidden="1">#REF!</definedName>
    <definedName name="BExZQAJXQ5IJ5RB71EDSPGTRO5HC" localSheetId="3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1" hidden="1">#REF!</definedName>
    <definedName name="BExZQBLTKPF3O4MCH6L4LE544FQB" localSheetId="3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1" hidden="1">#REF!</definedName>
    <definedName name="BExZQIHTGHK7OOI2Y2PN3JYBY82I" localSheetId="3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1" hidden="1">#REF!</definedName>
    <definedName name="BExZQJJMGU5MHQOILGXGJPAQI5XI" localSheetId="3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1" hidden="1">#REF!</definedName>
    <definedName name="BExZQL1M2EX5YEQBMNQKVD747N3I" localSheetId="3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1" hidden="1">#REF!</definedName>
    <definedName name="BExZQPDYUBJL0C1OME996KHU23N5" localSheetId="3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1" hidden="1">#REF!</definedName>
    <definedName name="BExZQXBYEBN28QUH1KOVW6KKA5UM" localSheetId="3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1" hidden="1">#REF!</definedName>
    <definedName name="BExZQZKT146WEN8FTVZ7Y5TSB8L5" localSheetId="3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1" hidden="1">#REF!</definedName>
    <definedName name="BExZR485AKBH93YZ08CMUC3WROED" localSheetId="3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1" hidden="1">#REF!</definedName>
    <definedName name="BExZR7TL98P2PPUVGIZYR5873DWW" localSheetId="3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1" hidden="1">#REF!</definedName>
    <definedName name="BExZRAYSYOXAM1PBW1EF6YAZ9RU3" localSheetId="3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1" hidden="1">#REF!</definedName>
    <definedName name="BExZRGD1603X5ACFALUUDKCD7X48" localSheetId="3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1" hidden="1">#REF!</definedName>
    <definedName name="BExZRMSYHFOP8FFWKKUSBHU85J81" localSheetId="3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1" hidden="1">#REF!</definedName>
    <definedName name="BExZRP1X6UVLN1UOLHH5VF4STP1O" localSheetId="3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1" hidden="1">#REF!</definedName>
    <definedName name="BExZRQ930U6OCYNV00CH5I0Q4LPE" localSheetId="3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1" hidden="1">#REF!</definedName>
    <definedName name="BExZRQP7JLKS45QOGATXS7MK5GUZ" localSheetId="3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1" hidden="1">#REF!</definedName>
    <definedName name="BExZRW8W514W8OZ72YBONYJ64GXF" localSheetId="3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1" hidden="1">#REF!</definedName>
    <definedName name="BExZRWJP2BUVFJPO8U8ATQEP0LZU" localSheetId="3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1" hidden="1">#REF!</definedName>
    <definedName name="BExZSI9USDLZAN8LI8M4YYQL24GZ" localSheetId="3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1" hidden="1">#REF!</definedName>
    <definedName name="BExZSLKO175YAM0RMMZH1FPXL4V2" localSheetId="3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1" hidden="1">#REF!</definedName>
    <definedName name="BExZSS0LA2JY4ZLJ1Z5YCMLJJZCH" localSheetId="3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1" hidden="1">#REF!</definedName>
    <definedName name="BExZSTNUWCRNCL22SMKXKFSLCJ0O" localSheetId="3" hidden="1">#REF!</definedName>
    <definedName name="BExZSTNUWCRNCL22SMKXKFSLCJ0O" localSheetId="8" hidden="1">#REF!</definedName>
    <definedName name="BExZSTNUWCRNCL22SMKXKFSLCJ0O" hidden="1">#REF!</definedName>
    <definedName name="BExZSYRA4NR7K6RLC3I81QSG5SQR" localSheetId="1" hidden="1">#REF!</definedName>
    <definedName name="BExZSYRA4NR7K6RLC3I81QSG5SQR" localSheetId="3" hidden="1">#REF!</definedName>
    <definedName name="BExZSYRA4NR7K6RLC3I81QSG5SQR" localSheetId="8" hidden="1">#REF!</definedName>
    <definedName name="BExZSYRA4NR7K6RLC3I81QSG5SQR" hidden="1">#REF!</definedName>
    <definedName name="BExZT6JSZ8CBS0SB3T07N3LMAX7M" localSheetId="1" hidden="1">#REF!</definedName>
    <definedName name="BExZT6JSZ8CBS0SB3T07N3LMAX7M" localSheetId="3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1" hidden="1">#REF!</definedName>
    <definedName name="BExZTAQV2QVSZY5Y3VCCWUBSBW9P" localSheetId="3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1" hidden="1">#REF!</definedName>
    <definedName name="BExZTHSI2FX56PWRSNX9H5EWTZFO" localSheetId="3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1" hidden="1">#REF!</definedName>
    <definedName name="BExZTJL3HVBFY139H6CJHEQCT1EL" localSheetId="3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1" hidden="1">#REF!</definedName>
    <definedName name="BExZTLOL8OPABZI453E0KVNA1GJS" localSheetId="3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1" hidden="1">#REF!</definedName>
    <definedName name="BExZTOTZ9F2ZI18DZM8GW39VDF1N" localSheetId="3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1" hidden="1">#REF!</definedName>
    <definedName name="BExZTT6J3X0TOX0ZY6YPLUVMCW9X" localSheetId="3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1" hidden="1">#REF!</definedName>
    <definedName name="BExZTW6ECBRA0BBITWBQ8R93RMCL" localSheetId="3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1" hidden="1">#REF!</definedName>
    <definedName name="BExZU2BHYAOKSCBM3C5014ZF6IXS" localSheetId="3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1" hidden="1">#REF!</definedName>
    <definedName name="BExZU2RMJTXOCS0ROPMYPE6WTD87" localSheetId="3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1" hidden="1">#REF!</definedName>
    <definedName name="BExZUBRAHA9DNEGONEZEB2TDVFC2" localSheetId="3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1" hidden="1">#REF!</definedName>
    <definedName name="BExZUF7G8FENTJKH9R1XUWXM6CWD" localSheetId="3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1" hidden="1">#REF!</definedName>
    <definedName name="BExZUNARUJBIZ08VCAV3GEVBIR3D" localSheetId="3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1" hidden="1">#REF!</definedName>
    <definedName name="BExZUSZT5496UMBP4LFSLTR1GVEW" localSheetId="3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1" hidden="1">#REF!</definedName>
    <definedName name="BExZUT54340I38GVCV79EL116WR0" localSheetId="3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1" hidden="1">#REF!</definedName>
    <definedName name="BExZUXC66MK2SXPXCLD8ZSU0BMTY" localSheetId="3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1" hidden="1">#REF!</definedName>
    <definedName name="BExZUYDULCX65H9OZ9JHPBNKF3MI" localSheetId="3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1" hidden="1">#REF!</definedName>
    <definedName name="BExZV2QD5ZDK3AGDRULLA7JB46C3" localSheetId="3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1" hidden="1">#REF!</definedName>
    <definedName name="BExZVBQ29OM0V8XAL3HL0JIM0MMU" localSheetId="3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1" hidden="1">#REF!</definedName>
    <definedName name="BExZVKV2XCPCINW1KP8Q1FI6KDNG" localSheetId="3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1" hidden="1">#REF!</definedName>
    <definedName name="BExZVLM4T9ORS4ZWHME46U4Q103C" localSheetId="3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1" hidden="1">#REF!</definedName>
    <definedName name="BExZVM7OZWPPRH5YQW50EYMMIW1A" localSheetId="3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1" hidden="1">#REF!</definedName>
    <definedName name="BExZVMYK7BAH6AGIAEXBE1NXDZ5Z" localSheetId="3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1" hidden="1">#REF!</definedName>
    <definedName name="BExZVPYGX2C5OSHMZ6F0KBKZ6B1S" localSheetId="3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1" hidden="1">#REF!</definedName>
    <definedName name="BExZW3LHTS7PFBNTYM95N8J5AFYQ" localSheetId="3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1" hidden="1">#REF!</definedName>
    <definedName name="BExZW472V5ADKCFHIKAJ6D4R8MU4" localSheetId="3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1" hidden="1">#REF!</definedName>
    <definedName name="BExZW5UARC8W9AQNLJX2I5WQWS5F" localSheetId="3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1" hidden="1">#REF!</definedName>
    <definedName name="BExZW7HRGN6A9YS41KI2B2UUMJ7X" localSheetId="3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1" hidden="1">#REF!</definedName>
    <definedName name="BExZW8ZPNV43UXGOT98FDNIBQHZY" localSheetId="3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1" hidden="1">#REF!</definedName>
    <definedName name="BExZWKZ5N3RDXU8MZ8HQVYYD8O0F" localSheetId="3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1" hidden="1">#REF!</definedName>
    <definedName name="BExZWMBRUCPO6F4QT5FNX8JRFL7V" localSheetId="3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1" hidden="1">#REF!</definedName>
    <definedName name="BExZWQO5171HT1OZ6D6JZBHEW4JG" localSheetId="3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1" hidden="1">#REF!</definedName>
    <definedName name="BExZWSMC9T48W74GFGQCIUJ8ZPP3" localSheetId="3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1" hidden="1">#REF!</definedName>
    <definedName name="BExZWUF2V4HY3HI8JN9ZVPRWK1H3" localSheetId="3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1" hidden="1">#REF!</definedName>
    <definedName name="BExZWX45URTK9KYDJHEXL1OTZ833" localSheetId="3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1" hidden="1">#REF!</definedName>
    <definedName name="BExZX0EWQEZO86WDAD9A4EAEZ012" localSheetId="3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1" hidden="1">#REF!</definedName>
    <definedName name="BExZX2T6ZT2DZLYSDJJBPVIT5OK2" localSheetId="3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1" hidden="1">#REF!</definedName>
    <definedName name="BExZXOJDELULNLEH7WG0OYJT0NJ4" localSheetId="3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1" hidden="1">#REF!</definedName>
    <definedName name="BExZXOOTRNUK8LGEAZ8ZCFW9KXQ1" localSheetId="3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1" hidden="1">#REF!</definedName>
    <definedName name="BExZXT6JOXNKEDU23DKL8XZAJZIH" localSheetId="3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1" hidden="1">#REF!</definedName>
    <definedName name="BExZXUTYW1HWEEZ1LIX4OQWC7HL1" localSheetId="3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1" hidden="1">#REF!</definedName>
    <definedName name="BExZXY4NKQL9QD76YMQJ15U1C2G8" localSheetId="3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1" hidden="1">#REF!</definedName>
    <definedName name="BExZXYQ7U5G08FQGUIGYT14QCBOF" localSheetId="3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1" hidden="1">#REF!</definedName>
    <definedName name="BExZY02V77YJBMODJSWZOYCMPS5X" localSheetId="3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1" hidden="1">#REF!</definedName>
    <definedName name="BExZY3DEOYNIHRV56IY5LJXZK8RU" localSheetId="3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1" hidden="1">#REF!</definedName>
    <definedName name="BExZY49QRZIR6CA41LFA9LM6EULU" localSheetId="3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1" hidden="1">#REF!</definedName>
    <definedName name="BExZYTG2G7W27YATTETFDDCZ0C4U" localSheetId="3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1" hidden="1">#REF!</definedName>
    <definedName name="BExZYYOZMC36ROQDWLR5Z17WKHCR" localSheetId="3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1" hidden="1">#REF!</definedName>
    <definedName name="BExZZ2FQA9A8C7CJKMEFQ9VPSLCE" localSheetId="3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1" hidden="1">#REF!</definedName>
    <definedName name="BExZZ7ZGXIMA3OVYAWY3YQSK64LF" localSheetId="3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1" hidden="1">#REF!</definedName>
    <definedName name="BExZZ8FKEIFG203MU6SEJ69MINCD" localSheetId="3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1" hidden="1">#REF!</definedName>
    <definedName name="BExZZCHAVHW8C2H649KRGVQ0WVRT" localSheetId="3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1" hidden="1">#REF!</definedName>
    <definedName name="BExZZTK54OTLF2YB68BHGOS27GEN" localSheetId="3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1" hidden="1">#REF!</definedName>
    <definedName name="BExZZXB3JQQG4SIZS4MRU6NNW7HI" localSheetId="3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1" hidden="1">#REF!</definedName>
    <definedName name="BExZZZEMIIFKMLLV4DJKX5TB9R5V" localSheetId="3" hidden="1">#REF!</definedName>
    <definedName name="BExZZZEMIIFKMLLV4DJKX5TB9R5V" localSheetId="8" hidden="1">#REF!</definedName>
    <definedName name="BExZZZEMIIFKMLLV4DJKX5TB9R5V" hidden="1">#REF!</definedName>
    <definedName name="BL" localSheetId="7" hidden="1">{#N/A,#N/A,FALSE,"Cover Sheet";"Use of Equipment",#N/A,FALSE,"Area C";"Equipment Hours",#N/A,FALSE,"All";"Summary",#N/A,FALSE,"All"}</definedName>
    <definedName name="BL" localSheetId="1" hidden="1">{#N/A,#N/A,FALSE,"Cover Sheet";"Use of Equipment",#N/A,FALSE,"Area C";"Equipment Hours",#N/A,FALSE,"All";"Summary",#N/A,FALSE,"All"}</definedName>
    <definedName name="BL" localSheetId="3" hidden="1">{#N/A,#N/A,FALSE,"Cover Sheet";"Use of Equipment",#N/A,FALSE,"Area C";"Equipment Hours",#N/A,FALSE,"All";"Summary",#N/A,FALSE,"All"}</definedName>
    <definedName name="BL" localSheetId="2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7" hidden="1">{#N/A,#N/A,FALSE,"Cover Sheet";"Use of Equipment",#N/A,FALSE,"Area C";"Equipment Hours",#N/A,FALSE,"All";"Summary",#N/A,FALSE,"All"}</definedName>
    <definedName name="blet" localSheetId="1" hidden="1">{#N/A,#N/A,FALSE,"Cover Sheet";"Use of Equipment",#N/A,FALSE,"Area C";"Equipment Hours",#N/A,FALSE,"All";"Summary",#N/A,FALSE,"All"}</definedName>
    <definedName name="blet" localSheetId="3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7" hidden="1">{#N/A,#N/A,FALSE,"Cover Sheet";"Use of Equipment",#N/A,FALSE,"Area C";"Equipment Hours",#N/A,FALSE,"All";"Summary",#N/A,FALSE,"All"}</definedName>
    <definedName name="bleth" localSheetId="1" hidden="1">{#N/A,#N/A,FALSE,"Cover Sheet";"Use of Equipment",#N/A,FALSE,"Area C";"Equipment Hours",#N/A,FALSE,"All";"Summary",#N/A,FALSE,"All"}</definedName>
    <definedName name="bleth" localSheetId="3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'[43]Lvl FCR'!$G$10</definedName>
    <definedName name="BOOKADJ" localSheetId="1">#REF!</definedName>
    <definedName name="BOOKADJ" localSheetId="3">#REF!</definedName>
    <definedName name="BOOKADJ">#REF!</definedName>
    <definedName name="BottomRight" localSheetId="1">#REF!</definedName>
    <definedName name="BottomRight" localSheetId="3">#REF!</definedName>
    <definedName name="BottomRight">#REF!</definedName>
    <definedName name="bpatoggle" localSheetId="1">#REF!</definedName>
    <definedName name="bpatoggle" localSheetId="3">#REF!</definedName>
    <definedName name="bpatoggle">#REF!</definedName>
    <definedName name="BPAX">[10]EXTERNAL!$A$121:$IV$123</definedName>
    <definedName name="BRI" localSheetId="1">#REF!</definedName>
    <definedName name="BRI" localSheetId="3">#REF!</definedName>
    <definedName name="BRI">#REF!</definedName>
    <definedName name="BS_Accounts" localSheetId="1">#REF!</definedName>
    <definedName name="BS_Accounts" localSheetId="3">#REF!</definedName>
    <definedName name="BS_Accounts">#REF!</definedName>
    <definedName name="Bum" localSheetId="1" hidden="1">#REF!</definedName>
    <definedName name="Bum" localSheetId="3" hidden="1">#REF!</definedName>
    <definedName name="Bum" localSheetId="8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[44]Readings!$B$2</definedName>
    <definedName name="Capacity" localSheetId="1">#REF!</definedName>
    <definedName name="Capacity" localSheetId="3">#REF!</definedName>
    <definedName name="Capacity">#REF!</definedName>
    <definedName name="capfact" localSheetId="1">#REF!</definedName>
    <definedName name="capfact" localSheetId="3">#REF!</definedName>
    <definedName name="capfact">#REF!</definedName>
    <definedName name="Capital_Inflation">'[36]Assumptions (Input)'!$B$11</definedName>
    <definedName name="CASE">[45]INPUTS!$C$8</definedName>
    <definedName name="Case_Name">'[46]KJB-6,13 Cmn Adj'!$B$8</definedName>
    <definedName name="CaseDescription">'[33]Dispatch Cases'!$C$11</definedName>
    <definedName name="CBWorkbookPriority">-2060790043</definedName>
    <definedName name="CCGT_HeatRate">[33]Assumptions!$H$23</definedName>
    <definedName name="CCGTPrice">[33]Assumptions!$H$22</definedName>
    <definedName name="cep_test">'[47]External Allocators'!#REF!</definedName>
    <definedName name="cerarvm" localSheetId="1">#REF!</definedName>
    <definedName name="cerarvm" localSheetId="3">#REF!</definedName>
    <definedName name="cerarvm">#REF!</definedName>
    <definedName name="Check" localSheetId="1">#REF!</definedName>
    <definedName name="Check" localSheetId="3">#REF!</definedName>
    <definedName name="Check">#REF!</definedName>
    <definedName name="CL_RT" localSheetId="1">#REF!</definedName>
    <definedName name="CL_RT" localSheetId="3">#REF!</definedName>
    <definedName name="CL_RT">#REF!</definedName>
    <definedName name="CL_RT2">'[48]Transp Data'!$A$6:$C$81</definedName>
    <definedName name="Classification">'[49]Unbundled Costs'!#REF!</definedName>
    <definedName name="clawback" localSheetId="1">#REF!</definedName>
    <definedName name="clawback" localSheetId="3">#REF!</definedName>
    <definedName name="clawback">#REF!</definedName>
    <definedName name="close" localSheetId="1">#REF!</definedName>
    <definedName name="close" localSheetId="3">#REF!</definedName>
    <definedName name="close">#REF!</definedName>
    <definedName name="Close_Date">'[36]Capital Projects(Input)'!$D$7:$D$53</definedName>
    <definedName name="cod" localSheetId="1">#REF!</definedName>
    <definedName name="cod" localSheetId="3">#REF!</definedName>
    <definedName name="cod">#REF!</definedName>
    <definedName name="COLHOUSE" localSheetId="3">[22]model!#REF!</definedName>
    <definedName name="COLHOUSE">[22]model!#REF!</definedName>
    <definedName name="COLXFER" localSheetId="3">[22]model!#REF!</definedName>
    <definedName name="COLXFER">[22]model!#REF!</definedName>
    <definedName name="COMADJ" localSheetId="1">#REF!</definedName>
    <definedName name="COMADJ" localSheetId="3">#REF!</definedName>
    <definedName name="COMADJ">#REF!</definedName>
    <definedName name="CombWC_LineItem" localSheetId="1">#REF!</definedName>
    <definedName name="CombWC_LineItem" localSheetId="3">#REF!</definedName>
    <definedName name="CombWC_LineItem">#REF!</definedName>
    <definedName name="COMMON_ADMIN_ALLOCATED" localSheetId="1">#REF!</definedName>
    <definedName name="COMMON_ADMIN_ALLOCATED" localSheetId="3">#REF!</definedName>
    <definedName name="COMMON_ADMIN_ALLOCATED">#REF!</definedName>
    <definedName name="COMP" localSheetId="1">#REF!</definedName>
    <definedName name="COMP" localSheetId="3">#REF!</definedName>
    <definedName name="COMP">#REF!</definedName>
    <definedName name="COMPACTUAL" localSheetId="1">#REF!</definedName>
    <definedName name="COMPACTUAL" localSheetId="3">#REF!</definedName>
    <definedName name="COMPACTUAL">#REF!</definedName>
    <definedName name="COMPINSR" localSheetId="1">#REF!</definedName>
    <definedName name="COMPINSR" localSheetId="3">#REF!</definedName>
    <definedName name="COMPINSR">#REF!</definedName>
    <definedName name="COMPT" localSheetId="1">#REF!</definedName>
    <definedName name="COMPT" localSheetId="3">#REF!</definedName>
    <definedName name="COMPT">#REF!</definedName>
    <definedName name="COMPWEATHER" localSheetId="1">#REF!</definedName>
    <definedName name="COMPWEATHER" localSheetId="3">#REF!</definedName>
    <definedName name="COMPWEATHER">#REF!</definedName>
    <definedName name="CONSERV" localSheetId="1">#REF!</definedName>
    <definedName name="CONSERV" localSheetId="3">#REF!</definedName>
    <definedName name="CONSERV">#REF!</definedName>
    <definedName name="constructcont" localSheetId="1">#REF!</definedName>
    <definedName name="constructcont" localSheetId="3">#REF!</definedName>
    <definedName name="constructcont">#REF!</definedName>
    <definedName name="Construction_OH">'[50]Virtual 49 Back-Up'!$E$54</definedName>
    <definedName name="Consv_Rdr_Rt">[51]Sch_120!#REF!</definedName>
    <definedName name="cont">[26]Sheet2!#REF!</definedName>
    <definedName name="ContractDate">'[52]Dispatch Cases'!#REF!</definedName>
    <definedName name="Conv_Factor">[51]Sch_120!#REF!</definedName>
    <definedName name="ConversionFactor">[33]Assumptions!$I$65</definedName>
    <definedName name="CONVFACT">[22]model!#REF!</definedName>
    <definedName name="COSFacVal">[29]Inputs!$R$5</definedName>
    <definedName name="costofequit" localSheetId="1">#REF!</definedName>
    <definedName name="costofequit" localSheetId="3">#REF!</definedName>
    <definedName name="costofequit">#REF!</definedName>
    <definedName name="CPI" localSheetId="1">#REF!</definedName>
    <definedName name="CPI" localSheetId="3">#REF!</definedName>
    <definedName name="CPI">#REF!</definedName>
    <definedName name="cspe_wkly_vect_input" localSheetId="1">#REF!</definedName>
    <definedName name="cspe_wkly_vect_input" localSheetId="3">#REF!</definedName>
    <definedName name="cspe_wkly_vect_input">#REF!</definedName>
    <definedName name="CurrQtr">'[53]Inc Stmt'!$AJ$222</definedName>
    <definedName name="CUS">[10]CLASSIFIERS!$A$6:$IV$6</definedName>
    <definedName name="cust" localSheetId="1">#REF!</definedName>
    <definedName name="cust" localSheetId="3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1">#REF!</definedName>
    <definedName name="CUSTDEP" localSheetId="3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1">#REF!</definedName>
    <definedName name="Data" localSheetId="3">#REF!</definedName>
    <definedName name="Data">#REF!</definedName>
    <definedName name="Data.Avg">'[53]Avg Amts'!$A$5:$BP$34</definedName>
    <definedName name="Data.Qtrs.Avg">'[53]Avg Amts'!$A$5:$IV$5</definedName>
    <definedName name="DATA1" localSheetId="1">#REF!</definedName>
    <definedName name="DATA1" localSheetId="3">#REF!</definedName>
    <definedName name="DATA1">#REF!</definedName>
    <definedName name="DATA2" localSheetId="1">#REF!</definedName>
    <definedName name="DATA2" localSheetId="3">#REF!</definedName>
    <definedName name="DATA2">#REF!</definedName>
    <definedName name="DATA3" localSheetId="1">#REF!</definedName>
    <definedName name="DATA3" localSheetId="3">#REF!</definedName>
    <definedName name="DATA3">#REF!</definedName>
    <definedName name="DATA4" localSheetId="1">#REF!</definedName>
    <definedName name="DATA4" localSheetId="3">#REF!</definedName>
    <definedName name="DATA4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_xlnm.Database" localSheetId="3">[54]Invoice!#REF!</definedName>
    <definedName name="_xlnm.Database">[54]Invoice!#REF!</definedName>
    <definedName name="DATE" localSheetId="3">[55]Jan!#REF!</definedName>
    <definedName name="DATE">[55]Jan!#REF!</definedName>
    <definedName name="daveisroyescal" localSheetId="1">#REF!</definedName>
    <definedName name="daveisroyescal" localSheetId="3">#REF!</definedName>
    <definedName name="daveisroyescal">#REF!</definedName>
    <definedName name="daviesroyprice" localSheetId="1">#REF!</definedName>
    <definedName name="daviesroyprice" localSheetId="3">#REF!</definedName>
    <definedName name="daviesroyprice">#REF!</definedName>
    <definedName name="dc_461" localSheetId="3">'[2]Sched 46'!#REF!</definedName>
    <definedName name="dc_461">'[2]Sched 46'!#REF!</definedName>
    <definedName name="dc_462" localSheetId="3">'[2]Sched 46'!#REF!</definedName>
    <definedName name="dc_462">'[2]Sched 46'!#REF!</definedName>
    <definedName name="dc_49" localSheetId="3">'[2]Sched 46'!#REF!</definedName>
    <definedName name="dc_49">'[2]Sched 46'!#REF!</definedName>
    <definedName name="dc_491" localSheetId="3">'[2]Sched 46'!#REF!</definedName>
    <definedName name="dc_491">'[2]Sched 46'!#REF!</definedName>
    <definedName name="dc_492" localSheetId="3">'[2]Sched 46'!#REF!</definedName>
    <definedName name="dc_492">'[2]Sched 46'!#REF!</definedName>
    <definedName name="debtforce" localSheetId="1">#REF!</definedName>
    <definedName name="debtforce" localSheetId="3">#REF!</definedName>
    <definedName name="debtforce">#REF!</definedName>
    <definedName name="DebtPerc">[33]Assumptions!$I$58</definedName>
    <definedName name="DEC">[37]Backup!#REF!</definedName>
    <definedName name="Dec02AMA">[56]BS!#REF!</definedName>
    <definedName name="Dec03AMA">[8]BS!$AJ$7:$AJ$3582</definedName>
    <definedName name="Dec04AMA">[4]BS!$AO$7:$AO$3582</definedName>
    <definedName name="Dec05AMA" localSheetId="1">#REF!</definedName>
    <definedName name="Dec05AMA" localSheetId="3">#REF!</definedName>
    <definedName name="Dec05AMA">#REF!</definedName>
    <definedName name="Dec08AMA">[6]BS!$AJ$7:$AJ$1726</definedName>
    <definedName name="Dec09AMA">[6]BS!$AV$7:$AV$1726</definedName>
    <definedName name="Dec16AMA">[18]BS!$AD$8:$AD$2553</definedName>
    <definedName name="Dec17AMA">[18]BS!$AP$8:$AP$2554</definedName>
    <definedName name="DECT" localSheetId="1">#REF!</definedName>
    <definedName name="DECT" localSheetId="3">#REF!</definedName>
    <definedName name="DECT">#REF!</definedName>
    <definedName name="Degree_Days" localSheetId="1">#REF!</definedName>
    <definedName name="Degree_Days" localSheetId="3">#REF!</definedName>
    <definedName name="Degree_Days">#REF!</definedName>
    <definedName name="DELETE01" localSheetId="7" hidden="1">{#N/A,#N/A,FALSE,"Coversheet";#N/A,#N/A,FALSE,"QA"}</definedName>
    <definedName name="DELETE01" localSheetId="1" hidden="1">{#N/A,#N/A,FALSE,"Coversheet";#N/A,#N/A,FALSE,"QA"}</definedName>
    <definedName name="DELETE01" localSheetId="3" hidden="1">{#N/A,#N/A,FALSE,"Coversheet";#N/A,#N/A,FALSE,"QA"}</definedName>
    <definedName name="DELETE01" localSheetId="8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1" hidden="1">{#N/A,#N/A,FALSE,"Schedule F";#N/A,#N/A,FALSE,"Schedule G"}</definedName>
    <definedName name="DELETE02" localSheetId="3" hidden="1">{#N/A,#N/A,FALSE,"Schedule F";#N/A,#N/A,FALSE,"Schedule G"}</definedName>
    <definedName name="DELETE02" localSheetId="8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1" hidden="1">{#N/A,#N/A,FALSE,"Coversheet";#N/A,#N/A,FALSE,"QA"}</definedName>
    <definedName name="Delete06" localSheetId="3" hidden="1">{#N/A,#N/A,FALSE,"Coversheet";#N/A,#N/A,FALSE,"QA"}</definedName>
    <definedName name="Delete06" localSheetId="8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1" hidden="1">{#N/A,#N/A,FALSE,"Coversheet";#N/A,#N/A,FALSE,"QA"}</definedName>
    <definedName name="Delete09" localSheetId="3" hidden="1">{#N/A,#N/A,FALSE,"Coversheet";#N/A,#N/A,FALSE,"QA"}</definedName>
    <definedName name="Delete09" localSheetId="8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1" hidden="1">{#N/A,#N/A,FALSE,"Coversheet";#N/A,#N/A,FALSE,"QA"}</definedName>
    <definedName name="Delete1" localSheetId="3" hidden="1">{#N/A,#N/A,FALSE,"Coversheet";#N/A,#N/A,FALSE,"QA"}</definedName>
    <definedName name="Delete1" localSheetId="8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1" hidden="1">{#N/A,#N/A,FALSE,"Schedule F";#N/A,#N/A,FALSE,"Schedule G"}</definedName>
    <definedName name="Delete10" localSheetId="3" hidden="1">{#N/A,#N/A,FALSE,"Schedule F";#N/A,#N/A,FALSE,"Schedule G"}</definedName>
    <definedName name="Delete10" localSheetId="8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7" hidden="1">{#N/A,#N/A,FALSE,"Coversheet";#N/A,#N/A,FALSE,"QA"}</definedName>
    <definedName name="Delete21" localSheetId="1" hidden="1">{#N/A,#N/A,FALSE,"Coversheet";#N/A,#N/A,FALSE,"QA"}</definedName>
    <definedName name="Delete21" localSheetId="3" hidden="1">{#N/A,#N/A,FALSE,"Coversheet";#N/A,#N/A,FALSE,"QA"}</definedName>
    <definedName name="Delete21" localSheetId="8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[57]Inputs!$D$11</definedName>
    <definedName name="Demands" localSheetId="1">#REF!</definedName>
    <definedName name="Demands" localSheetId="3">#REF!</definedName>
    <definedName name="Demands">#REF!</definedName>
    <definedName name="DEPRECIATION" localSheetId="1">#REF!</definedName>
    <definedName name="DEPRECIATION" localSheetId="3">#REF!</definedName>
    <definedName name="DEPRECIATION">#REF!</definedName>
    <definedName name="DES1.T">[10]INTERNAL!$A$40:$IV$42</definedName>
    <definedName name="DES2.T">[10]INTERNAL!$A$43:$IV$45</definedName>
    <definedName name="devfee" localSheetId="1">#REF!</definedName>
    <definedName name="devfee" localSheetId="3">#REF!</definedName>
    <definedName name="devfee">#REF!</definedName>
    <definedName name="df" localSheetId="7" hidden="1">{#N/A,#N/A,FALSE,"CESTSUM";#N/A,#N/A,FALSE,"est sum A";#N/A,#N/A,FALSE,"est detail A"}</definedName>
    <definedName name="df" localSheetId="1" hidden="1">{#N/A,#N/A,FALSE,"CESTSUM";#N/A,#N/A,FALSE,"est sum A";#N/A,#N/A,FALSE,"est detail A"}</definedName>
    <definedName name="df" localSheetId="3" hidden="1">{#N/A,#N/A,FALSE,"CESTSUM";#N/A,#N/A,FALSE,"est sum A";#N/A,#N/A,FALSE,"est detail A"}</definedName>
    <definedName name="df" localSheetId="2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[33]Assumptions!$L$23</definedName>
    <definedName name="DFIT" localSheetId="7" hidden="1">{#N/A,#N/A,FALSE,"Coversheet";#N/A,#N/A,FALSE,"QA"}</definedName>
    <definedName name="DFIT" localSheetId="1" hidden="1">{#N/A,#N/A,FALSE,"Coversheet";#N/A,#N/A,FALSE,"QA"}</definedName>
    <definedName name="DFIT" localSheetId="3" hidden="1">{#N/A,#N/A,FALSE,"Coversheet";#N/A,#N/A,FALSE,"QA"}</definedName>
    <definedName name="DFIT" localSheetId="8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'[29]Func Study'!$AB$250</definedName>
    <definedName name="Disc">'[52]Debt Amortization'!#REF!</definedName>
    <definedName name="Discount_for_Revenue_Reqmt">'[58]Assumptions of Purchase'!$B$45</definedName>
    <definedName name="DisFac">'[29]Func Dist Factor Table'!$A$11:$G$25</definedName>
    <definedName name="Dist_factor" localSheetId="1">#REF!</definedName>
    <definedName name="Dist_factor" localSheetId="3">#REF!</definedName>
    <definedName name="Dist_factor">#REF!</definedName>
    <definedName name="DistPeakMethod" localSheetId="3">[31]Inputs!#REF!</definedName>
    <definedName name="DistPeakMethod">[31]Inputs!#REF!</definedName>
    <definedName name="DOCKET" localSheetId="1">#REF!</definedName>
    <definedName name="DOCKET" localSheetId="3">#REF!</definedName>
    <definedName name="DOCKET">#REF!</definedName>
    <definedName name="DocketNumber">'[59]JHS-19'!$AR$2</definedName>
    <definedName name="DP.T">[10]INTERNAL!$A$46:$IV$48</definedName>
    <definedName name="DUDE" localSheetId="1" hidden="1">#REF!</definedName>
    <definedName name="DUDE" localSheetId="3" hidden="1">#REF!</definedName>
    <definedName name="DUDE" localSheetId="8" hidden="1">#REF!</definedName>
    <definedName name="DUDE" hidden="1">#REF!</definedName>
    <definedName name="DurPTC" localSheetId="1">#REF!</definedName>
    <definedName name="DurPTC" localSheetId="3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7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>[10]INPUTS!$F$31</definedName>
    <definedName name="Electp1" localSheetId="1">#REF!</definedName>
    <definedName name="Electp1" localSheetId="3">#REF!</definedName>
    <definedName name="Electp1">#REF!</definedName>
    <definedName name="Electp2" localSheetId="1">#REF!</definedName>
    <definedName name="Electp2" localSheetId="3">#REF!</definedName>
    <definedName name="Electp2">#REF!</definedName>
    <definedName name="Electric_Prices">'[60]Monthly Price Summary'!$B$4:$E$27</definedName>
    <definedName name="ElecWC_LineItems">[23]BS!$AO$7:$AO$3420</definedName>
    <definedName name="ElRBLine">[23]BS!$AP$7:$AP$3141</definedName>
    <definedName name="EMPLBENE" localSheetId="1">#REF!</definedName>
    <definedName name="EMPLBENE" localSheetId="3">#REF!</definedName>
    <definedName name="EMPLBENE">#REF!</definedName>
    <definedName name="EndDate">[33]Assumptions!$C$11</definedName>
    <definedName name="endptcyr" localSheetId="1">#REF!</definedName>
    <definedName name="endptcyr" localSheetId="3">#REF!</definedName>
    <definedName name="endptcyr">#REF!</definedName>
    <definedName name="energy" localSheetId="3">'[2]Sched 46'!#REF!</definedName>
    <definedName name="energy">'[2]Sched 46'!#REF!</definedName>
    <definedName name="ENERGY_1">[10]EXTERNAL!$A$4:$IV$6</definedName>
    <definedName name="ENERGY_2">[10]EXTERNAL!$A$145:$IV$147</definedName>
    <definedName name="Engy">[28]Inputs!$D$9</definedName>
    <definedName name="Engy2">[57]Inputs!$D$12</definedName>
    <definedName name="enxco2005" localSheetId="1">#REF!</definedName>
    <definedName name="enxco2005" localSheetId="3">#REF!</definedName>
    <definedName name="enxco2005">#REF!</definedName>
    <definedName name="enxcoescal" localSheetId="1">#REF!</definedName>
    <definedName name="enxcoescal" localSheetId="3">#REF!</definedName>
    <definedName name="enxcoescal">#REF!</definedName>
    <definedName name="enxcoownperc" localSheetId="1">#REF!</definedName>
    <definedName name="enxcoownperc" localSheetId="3">#REF!</definedName>
    <definedName name="enxcoownperc">#REF!</definedName>
    <definedName name="epcfee" localSheetId="1">#REF!</definedName>
    <definedName name="epcfee" localSheetId="3">#REF!</definedName>
    <definedName name="epcfee">#REF!</definedName>
    <definedName name="EPIS.T">[10]INTERNAL!$A$49:$IV$51</definedName>
    <definedName name="equitperc" localSheetId="1">#REF!</definedName>
    <definedName name="equitperc" localSheetId="3">#REF!</definedName>
    <definedName name="equitperc">#REF!</definedName>
    <definedName name="error" localSheetId="7" hidden="1">{#N/A,#N/A,FALSE,"Coversheet";#N/A,#N/A,FALSE,"QA"}</definedName>
    <definedName name="error" localSheetId="1" hidden="1">{#N/A,#N/A,FALSE,"Coversheet";#N/A,#N/A,FALSE,"QA"}</definedName>
    <definedName name="error" localSheetId="3" hidden="1">{#N/A,#N/A,FALSE,"Coversheet";#N/A,#N/A,FALSE,"QA"}</definedName>
    <definedName name="error" localSheetId="8" hidden="1">{#N/A,#N/A,FALSE,"Coversheet";#N/A,#N/A,FALSE,"QA"}</definedName>
    <definedName name="error" localSheetId="2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7" hidden="1">{#N/A,#N/A,FALSE,"Summ";#N/A,#N/A,FALSE,"General"}</definedName>
    <definedName name="Estimate" localSheetId="1" hidden="1">{#N/A,#N/A,FALSE,"Summ";#N/A,#N/A,FALSE,"General"}</definedName>
    <definedName name="Estimate" localSheetId="3" hidden="1">{#N/A,#N/A,FALSE,"Summ";#N/A,#N/A,FALSE,"General"}</definedName>
    <definedName name="Estimate" localSheetId="8" hidden="1">{#N/A,#N/A,FALSE,"Summ";#N/A,#N/A,FALSE,"General"}</definedName>
    <definedName name="Estimate" localSheetId="2" hidden="1">{#N/A,#N/A,FALSE,"Summ";#N/A,#N/A,FALSE,"General"}</definedName>
    <definedName name="Estimate" hidden="1">{#N/A,#N/A,FALSE,"Summ";#N/A,#N/A,FALSE,"General"}</definedName>
    <definedName name="estrateRES" localSheetId="1">#REF!</definedName>
    <definedName name="estrateRES" localSheetId="3">#REF!</definedName>
    <definedName name="estrateRES">#REF!</definedName>
    <definedName name="ex" localSheetId="7" hidden="1">{#N/A,#N/A,FALSE,"Summ";#N/A,#N/A,FALSE,"General"}</definedName>
    <definedName name="ex" localSheetId="1" hidden="1">{#N/A,#N/A,FALSE,"Summ";#N/A,#N/A,FALSE,"General"}</definedName>
    <definedName name="ex" localSheetId="3" hidden="1">{#N/A,#N/A,FALSE,"Summ";#N/A,#N/A,FALSE,"General"}</definedName>
    <definedName name="ex" localSheetId="8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>'[21]MJS-4'!$O$3</definedName>
    <definedName name="Exhibit_No.______MJS_5">'[21]MJS-5'!$E$3</definedName>
    <definedName name="Exhibit_No.______MJS_6">'[21]MJS-6'!$F$3</definedName>
    <definedName name="Expected_Life" localSheetId="1">#REF!</definedName>
    <definedName name="Expected_Life" localSheetId="3">#REF!</definedName>
    <definedName name="Expected_Life">#REF!</definedName>
    <definedName name="F" localSheetId="1" hidden="1">#REF!</definedName>
    <definedName name="F" localSheetId="3" hidden="1">#REF!</definedName>
    <definedName name="F" localSheetId="8" hidden="1">#REF!</definedName>
    <definedName name="F" hidden="1">#REF!</definedName>
    <definedName name="f101top" localSheetId="1">#REF!</definedName>
    <definedName name="f101top" localSheetId="3">#REF!</definedName>
    <definedName name="f101top">#REF!</definedName>
    <definedName name="f104top" localSheetId="1">#REF!</definedName>
    <definedName name="f104top" localSheetId="3">#REF!</definedName>
    <definedName name="f104top">#REF!</definedName>
    <definedName name="f138top" localSheetId="1">#REF!</definedName>
    <definedName name="f138top" localSheetId="3">#REF!</definedName>
    <definedName name="f138top">#REF!</definedName>
    <definedName name="f140top" localSheetId="1">#REF!</definedName>
    <definedName name="f140top" localSheetId="3">#REF!</definedName>
    <definedName name="f140top">#REF!</definedName>
    <definedName name="Factorck">'[29]COS Factor Table'!$O$15:$O$113</definedName>
    <definedName name="FACTORS" localSheetId="1">#REF!</definedName>
    <definedName name="FACTORS" localSheetId="3">#REF!</definedName>
    <definedName name="FACTORS">#REF!</definedName>
    <definedName name="FactorType">[32]Variables!$AK$2:$AL$12</definedName>
    <definedName name="FACTP" localSheetId="1">#REF!</definedName>
    <definedName name="FACTP" localSheetId="3">#REF!</definedName>
    <definedName name="FACTP">#REF!</definedName>
    <definedName name="FactSum">'[29]COS Factor Table'!$A$14:$O$113</definedName>
    <definedName name="FCR">'[50]Virtual 49 Back-Up'!$B$20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">[37]Backup!#REF!</definedName>
    <definedName name="Feb03AMA">'[38]BS C&amp;L'!#REF!</definedName>
    <definedName name="Feb04AMA">[4]BS!$AE$7:$AE$3582</definedName>
    <definedName name="Feb05AMA" localSheetId="1">#REF!</definedName>
    <definedName name="Feb05AMA" localSheetId="3">#REF!</definedName>
    <definedName name="Feb05AMA">#REF!</definedName>
    <definedName name="Feb09AMA">[6]BS!$AL$7:$AL$1725</definedName>
    <definedName name="Feb10AMA">[6]BS!$AX$7:$AX$1726</definedName>
    <definedName name="Feb17AMA">[18]BS!$AF$8:$AF$2552</definedName>
    <definedName name="FEBT" localSheetId="1">#REF!</definedName>
    <definedName name="FEBT" localSheetId="3">#REF!</definedName>
    <definedName name="FEBT">#REF!</definedName>
    <definedName name="Fed_Cap_Tax">[61]Inputs!$E$112</definedName>
    <definedName name="FEDERAL_INCOME_TAX" localSheetId="1">#REF!</definedName>
    <definedName name="FEDERAL_INCOME_TAX" localSheetId="3">#REF!</definedName>
    <definedName name="FEDERAL_INCOME_TAX">#REF!</definedName>
    <definedName name="FedTaxRate">[33]Assumptions!$C$33</definedName>
    <definedName name="FERC_Lookup">'[62]Map Table'!$E$2:$F$58</definedName>
    <definedName name="FERCRATE" localSheetId="1">#REF!</definedName>
    <definedName name="FERCRATE" localSheetId="3">#REF!</definedName>
    <definedName name="FERCRATE">#REF!</definedName>
    <definedName name="FF" localSheetId="1">#REF!</definedName>
    <definedName name="FF" localSheetId="3">#REF!</definedName>
    <definedName name="FF">#REF!</definedName>
    <definedName name="ffff" localSheetId="7" hidden="1">{#N/A,#N/A,FALSE,"Coversheet";#N/A,#N/A,FALSE,"QA"}</definedName>
    <definedName name="ffff" localSheetId="1" hidden="1">{#N/A,#N/A,FALSE,"Coversheet";#N/A,#N/A,FALSE,"QA"}</definedName>
    <definedName name="ffff" localSheetId="3" hidden="1">{#N/A,#N/A,FALSE,"Coversheet";#N/A,#N/A,FALSE,"QA"}</definedName>
    <definedName name="ffff" localSheetId="8" hidden="1">{#N/A,#N/A,FALSE,"Coversheet";#N/A,#N/A,FALSE,"QA"}</definedName>
    <definedName name="ffff" localSheetId="2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1" hidden="1">{#N/A,#N/A,FALSE,"Coversheet";#N/A,#N/A,FALSE,"QA"}</definedName>
    <definedName name="fffgf" localSheetId="3" hidden="1">{#N/A,#N/A,FALSE,"Coversheet";#N/A,#N/A,FALSE,"QA"}</definedName>
    <definedName name="fffgf" localSheetId="8" hidden="1">{#N/A,#N/A,FALSE,"Coversheet";#N/A,#N/A,FALSE,"QA"}</definedName>
    <definedName name="fffgf" localSheetId="2" hidden="1">{#N/A,#N/A,FALSE,"Coversheet";#N/A,#N/A,FALSE,"QA"}</definedName>
    <definedName name="fffgf" hidden="1">{#N/A,#N/A,FALSE,"Coversheet";#N/A,#N/A,FALSE,"QA"}</definedName>
    <definedName name="FIELDCHRG">[22]model!#REF!</definedName>
    <definedName name="Final" localSheetId="1">#REF!</definedName>
    <definedName name="Final" localSheetId="3">#REF!</definedName>
    <definedName name="Final">#REF!</definedName>
    <definedName name="firstptcyr" localSheetId="1">#REF!</definedName>
    <definedName name="firstptcyr" localSheetId="3">#REF!</definedName>
    <definedName name="firstptcyr">#REF!</definedName>
    <definedName name="firstyearmonths" localSheetId="1">#REF!</definedName>
    <definedName name="firstyearmonths" localSheetId="3">#REF!</definedName>
    <definedName name="firstyearmonths">#REF!</definedName>
    <definedName name="FIT" localSheetId="1">#REF!</definedName>
    <definedName name="FIT" localSheetId="3">#REF!</definedName>
    <definedName name="FIT">#REF!</definedName>
    <definedName name="FIT_Tax_Rate">'[36]Assumptions (Input)'!$B$5</definedName>
    <definedName name="fixedtrans" localSheetId="1">#REF!</definedName>
    <definedName name="fixedtrans" localSheetId="3">#REF!</definedName>
    <definedName name="fixedtrans">#REF!</definedName>
    <definedName name="fpldebt" localSheetId="1">#REF!</definedName>
    <definedName name="fpldebt" localSheetId="3">#REF!</definedName>
    <definedName name="fpldebt">#REF!</definedName>
    <definedName name="FPLequit" localSheetId="1">#REF!</definedName>
    <definedName name="FPLequit" localSheetId="3">#REF!</definedName>
    <definedName name="FPLequit">#REF!</definedName>
    <definedName name="FranchiseTax">[35]Variables!$D$26</definedName>
    <definedName name="FTAX">[10]INPUTS!$F$30</definedName>
    <definedName name="Fuel" localSheetId="1">#REF!</definedName>
    <definedName name="Fuel" localSheetId="3">#REF!</definedName>
    <definedName name="Fuel">#REF!</definedName>
    <definedName name="Func">'[29]Func Factor Table'!$A$10:$H$77</definedName>
    <definedName name="Func_Ftrs" localSheetId="1">#REF!</definedName>
    <definedName name="Func_Ftrs" localSheetId="3">#REF!</definedName>
    <definedName name="Func_Ftrs">#REF!</definedName>
    <definedName name="Func_GTD_Percents" localSheetId="1">#REF!</definedName>
    <definedName name="Func_GTD_Percents" localSheetId="3">#REF!</definedName>
    <definedName name="Func_GTD_Percents">#REF!</definedName>
    <definedName name="Func_MC" localSheetId="1">#REF!</definedName>
    <definedName name="Func_MC" localSheetId="3">#REF!</definedName>
    <definedName name="Func_MC">#REF!</definedName>
    <definedName name="Func_Percents" localSheetId="1">#REF!</definedName>
    <definedName name="Func_Percents" localSheetId="3">#REF!</definedName>
    <definedName name="Func_Percents">#REF!</definedName>
    <definedName name="Func_Rev_Req1" localSheetId="1">#REF!</definedName>
    <definedName name="Func_Rev_Req1" localSheetId="3">#REF!</definedName>
    <definedName name="Func_Rev_Req1">#REF!</definedName>
    <definedName name="Func_Rev_Req2" localSheetId="1">#REF!</definedName>
    <definedName name="Func_Rev_Req2" localSheetId="3">#REF!</definedName>
    <definedName name="Func_Rev_Req2">#REF!</definedName>
    <definedName name="Func_Revenue" localSheetId="1">#REF!</definedName>
    <definedName name="Func_Revenue" localSheetId="3">#REF!</definedName>
    <definedName name="Func_Revenue">#REF!</definedName>
    <definedName name="Function">'[29]Func Study'!$AB$250</definedName>
    <definedName name="gary" localSheetId="7" hidden="1">{#N/A,#N/A,FALSE,"Cover Sheet";"Use of Equipment",#N/A,FALSE,"Area C";"Equipment Hours",#N/A,FALSE,"All";"Summary",#N/A,FALSE,"All"}</definedName>
    <definedName name="gary" localSheetId="1" hidden="1">{#N/A,#N/A,FALSE,"Cover Sheet";"Use of Equipment",#N/A,FALSE,"Area C";"Equipment Hours",#N/A,FALSE,"All";"Summary",#N/A,FALSE,"All"}</definedName>
    <definedName name="gary" localSheetId="3" hidden="1">{#N/A,#N/A,FALSE,"Cover Sheet";"Use of Equipment",#N/A,FALSE,"Area C";"Equipment Hours",#N/A,FALSE,"All";"Summary",#N/A,FALSE,"All"}</definedName>
    <definedName name="gary" localSheetId="2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 localSheetId="1">#REF!</definedName>
    <definedName name="GDPIP" localSheetId="3">#REF!</definedName>
    <definedName name="GDPIP">#REF!</definedName>
    <definedName name="GeoDate" localSheetId="3">'[52]Dispatch Cases'!#REF!</definedName>
    <definedName name="GeoDate">'[52]Dispatch Cases'!#REF!</definedName>
    <definedName name="GP.T">[10]INTERNAL!$A$52:$IV$54</definedName>
    <definedName name="gpdip" localSheetId="1">#REF!</definedName>
    <definedName name="gpdip" localSheetId="3">#REF!</definedName>
    <definedName name="gpdip">#REF!</definedName>
    <definedName name="graph" localSheetId="1">#REF!</definedName>
    <definedName name="graph" localSheetId="3">#REF!</definedName>
    <definedName name="graph">#REF!</definedName>
    <definedName name="GREATER10MW" localSheetId="1">#REF!</definedName>
    <definedName name="GREATER10MW" localSheetId="3">#REF!</definedName>
    <definedName name="GREATER10MW">#REF!</definedName>
    <definedName name="GTD_Percents" localSheetId="1">#REF!</definedName>
    <definedName name="GTD_Percents" localSheetId="3">#REF!</definedName>
    <definedName name="GTD_Percents">#REF!</definedName>
    <definedName name="HEIGHT" localSheetId="1">#REF!</definedName>
    <definedName name="HEIGHT" localSheetId="3">#REF!</definedName>
    <definedName name="HEIGHT">#REF!</definedName>
    <definedName name="helllo" localSheetId="7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3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1" hidden="1">{#N/A,#N/A,FALSE,"Coversheet";#N/A,#N/A,FALSE,"QA"}</definedName>
    <definedName name="HELP" localSheetId="3" hidden="1">{#N/A,#N/A,FALSE,"Coversheet";#N/A,#N/A,FALSE,"QA"}</definedName>
    <definedName name="HELP" localSheetId="8" hidden="1">{#N/A,#N/A,FALSE,"Coversheet";#N/A,#N/A,FALSE,"QA"}</definedName>
    <definedName name="HELP" localSheetId="2" hidden="1">{#N/A,#N/A,FALSE,"Coversheet";#N/A,#N/A,FALSE,"QA"}</definedName>
    <definedName name="HELP" hidden="1">{#N/A,#N/A,FALSE,"Coversheet";#N/A,#N/A,FALSE,"QA"}</definedName>
    <definedName name="howToChange" localSheetId="1">#REF!</definedName>
    <definedName name="howToChange" localSheetId="3">#REF!</definedName>
    <definedName name="howToChange">#REF!</definedName>
    <definedName name="howToCheck" localSheetId="1">#REF!</definedName>
    <definedName name="howToCheck" localSheetId="3">#REF!</definedName>
    <definedName name="howToCheck">#REF!</definedName>
    <definedName name="HRAccumDep" localSheetId="3">'[63]JHS-10 Adjstmts'!#REF!</definedName>
    <definedName name="HRAccumDep">'[63]JHS-10 Adjstmts'!#REF!</definedName>
    <definedName name="HRDepExp" localSheetId="3">'[63]JHS-10 Adjstmts'!#REF!</definedName>
    <definedName name="HRDepExp">'[63]JHS-10 Adjstmts'!#REF!</definedName>
    <definedName name="HRDFIT">'[63]JHS-10 Adjstmts'!#REF!</definedName>
    <definedName name="HRGrossPlant">'[63]JHS-10 Adjstmts'!#REF!</definedName>
    <definedName name="HRPrdctnOM">'[63]JHS-10 Adjstmts'!#REF!</definedName>
    <definedName name="HRPropIns">'[63]JHS-10 Adjstmts'!#REF!</definedName>
    <definedName name="HRPropTax">'[63]JHS-10 Adjstmts'!#REF!</definedName>
    <definedName name="HRPwrCsts">'[63]JHS-10 Adjstmts'!#REF!</definedName>
    <definedName name="HTML_CodePage">1252</definedName>
    <definedName name="HTML_Control" localSheetId="7">{"'Sheet1'!$A$1:$J$121"}</definedName>
    <definedName name="HTML_Control" localSheetId="1">{"'Sheet1'!$A$1:$J$121"}</definedName>
    <definedName name="HTML_Control" localSheetId="3">{"'Sheet1'!$A$1:$J$121"}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1">#REF!</definedName>
    <definedName name="HydroCap" localSheetId="3">#REF!</definedName>
    <definedName name="HydroCap">#REF!</definedName>
    <definedName name="HydroGen" localSheetId="3">[52]Dispatch!#REF!</definedName>
    <definedName name="HydroGen">[52]Dispatch!#REF!</definedName>
    <definedName name="IBFIT.T">[10]INTERNAL!$A$85:$IV$87</definedName>
    <definedName name="ID_0303_RVN_data" localSheetId="1">#REF!</definedName>
    <definedName name="ID_0303_RVN_data" localSheetId="3">#REF!</definedName>
    <definedName name="ID_0303_RVN_data">#REF!</definedName>
    <definedName name="IDcontractsRVN" localSheetId="1">#REF!</definedName>
    <definedName name="IDcontractsRVN" localSheetId="3">#REF!</definedName>
    <definedName name="IDcontractsRVN">#REF!</definedName>
    <definedName name="IDCRATE" localSheetId="1">#REF!</definedName>
    <definedName name="IDCRATE" localSheetId="3">#REF!</definedName>
    <definedName name="IDCRATE">#REF!</definedName>
    <definedName name="inact" localSheetId="1">#REF!</definedName>
    <definedName name="inact" localSheetId="3">#REF!</definedName>
    <definedName name="inact">#REF!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1">#REF!</definedName>
    <definedName name="INCSTMNT" localSheetId="3">#REF!</definedName>
    <definedName name="INCSTMNT">#REF!</definedName>
    <definedName name="INCSTMT" localSheetId="1">#REF!</definedName>
    <definedName name="INCSTMT" localSheetId="3">#REF!</definedName>
    <definedName name="INCSTMT">#REF!</definedName>
    <definedName name="inctaxrate">0.4</definedName>
    <definedName name="INDADJ" localSheetId="1">#REF!</definedName>
    <definedName name="INDADJ" localSheetId="3">#REF!</definedName>
    <definedName name="INDADJ">#REF!</definedName>
    <definedName name="inflat" localSheetId="1">#REF!</definedName>
    <definedName name="inflat" localSheetId="3">#REF!</definedName>
    <definedName name="inflat">#REF!</definedName>
    <definedName name="inflatCERA" localSheetId="1">#REF!</definedName>
    <definedName name="inflatCERA" localSheetId="3">#REF!</definedName>
    <definedName name="inflatCERA">#REF!</definedName>
    <definedName name="InfoPane" localSheetId="1">#REF!</definedName>
    <definedName name="InfoPane" localSheetId="3">#REF!</definedName>
    <definedName name="InfoPane">#REF!</definedName>
    <definedName name="InformationPane" localSheetId="1">#REF!</definedName>
    <definedName name="InformationPane" localSheetId="3">#REF!</definedName>
    <definedName name="InformationPane">#REF!</definedName>
    <definedName name="InfpPane" localSheetId="1">#REF!</definedName>
    <definedName name="InfpPane" localSheetId="3">#REF!</definedName>
    <definedName name="InfpPane">#REF!</definedName>
    <definedName name="INPUT" localSheetId="3">[64]Summary!#REF!</definedName>
    <definedName name="INPUT">[64]Summary!#REF!</definedName>
    <definedName name="Inputs" localSheetId="3">'[65]Daily Calc'!#REF!</definedName>
    <definedName name="Inputs">'[65]Daily Calc'!#REF!</definedName>
    <definedName name="Instructions" localSheetId="1">#REF!</definedName>
    <definedName name="Instructions" localSheetId="3">#REF!</definedName>
    <definedName name="Instructions">#REF!</definedName>
    <definedName name="Insurance_Rate">'[36]Assumptions (Input)'!$B$9</definedName>
    <definedName name="INTRESEXCH">[66]Sheet1!$AG$1</definedName>
    <definedName name="INVPLAN" localSheetId="1">#REF!</definedName>
    <definedName name="INVPLAN" localSheetId="3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[37]Backup!#REF!</definedName>
    <definedName name="Jan03AMA">'[38]BS C&amp;L'!#REF!</definedName>
    <definedName name="Jan04AMA">[4]BS!$AD$7:$AD$3582</definedName>
    <definedName name="Jan05AMA" localSheetId="1">#REF!</definedName>
    <definedName name="Jan05AMA" localSheetId="3">#REF!</definedName>
    <definedName name="Jan05AMA">#REF!</definedName>
    <definedName name="Jan06AMA" localSheetId="3">[9]BS!#REF!</definedName>
    <definedName name="Jan06AMA">[9]BS!#REF!</definedName>
    <definedName name="Jan09AMA">[6]BS!$AK$7:$AK$1743</definedName>
    <definedName name="Jan10AMA">[6]BS!$AW$7:$AW$1726</definedName>
    <definedName name="Jan17AMA">[18]BS!$AE$8:$AE$2551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1">#REF!</definedName>
    <definedName name="JANT" localSheetId="3">#REF!</definedName>
    <definedName name="JANT">#REF!</definedName>
    <definedName name="jfkljsdkljiejgr" localSheetId="7" hidden="1">{#N/A,#N/A,FALSE,"Summ";#N/A,#N/A,FALSE,"General"}</definedName>
    <definedName name="jfkljsdkljiejgr" localSheetId="1" hidden="1">{#N/A,#N/A,FALSE,"Summ";#N/A,#N/A,FALSE,"General"}</definedName>
    <definedName name="jfkljsdkljiejgr" localSheetId="3" hidden="1">{#N/A,#N/A,FALSE,"Summ";#N/A,#N/A,FALSE,"General"}</definedName>
    <definedName name="jfkljsdkljiejgr" localSheetId="8" hidden="1">{#N/A,#N/A,FALSE,"Summ";#N/A,#N/A,FALSE,"General"}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jj">[67]Inputs!$N$18</definedName>
    <definedName name="JP_Bal">[68]ACCOUNTS!$AG$31</definedName>
    <definedName name="JUL">[37]Backup!#REF!</definedName>
    <definedName name="Jul03AMA">'[38]BS C&amp;L'!#REF!</definedName>
    <definedName name="Jul04AMA">[4]BS!$AJ$7:$AJ$3582</definedName>
    <definedName name="Jul05AMA" localSheetId="1">#REF!</definedName>
    <definedName name="Jul05AMA" localSheetId="3">#REF!</definedName>
    <definedName name="Jul05AMA">#REF!</definedName>
    <definedName name="Jul09AMA">[6]BS!$AQ$7:$AQ$1726</definedName>
    <definedName name="julcf" localSheetId="1">#REF!</definedName>
    <definedName name="julcf" localSheetId="3">#REF!</definedName>
    <definedName name="julcf">#REF!</definedName>
    <definedName name="julcost" localSheetId="1">#REF!</definedName>
    <definedName name="julcost" localSheetId="3">#REF!</definedName>
    <definedName name="julcost">#REF!</definedName>
    <definedName name="JULT" localSheetId="1">#REF!</definedName>
    <definedName name="JULT" localSheetId="3">#REF!</definedName>
    <definedName name="JULT">#REF!</definedName>
    <definedName name="July17AMA">[18]BS!$AK$8:$AK$2552</definedName>
    <definedName name="JUN">[37]Backup!#REF!</definedName>
    <definedName name="Jun03AMA">'[38]BS C&amp;L'!#REF!</definedName>
    <definedName name="Jun04AMA">[4]BS!$AI$7:$AI$3582</definedName>
    <definedName name="Jun05AMA" localSheetId="1">#REF!</definedName>
    <definedName name="Jun05AMA" localSheetId="3">#REF!</definedName>
    <definedName name="Jun05AMA">#REF!</definedName>
    <definedName name="Jun09AMA">[6]BS!$AP$7:$AP$1726</definedName>
    <definedName name="Jun10AMA">[6]BS!$BB$7:$BB$1726</definedName>
    <definedName name="Jun17AMA">[18]BS!$AJ$8:$AJ$2553</definedName>
    <definedName name="JUNT" localSheetId="1">#REF!</definedName>
    <definedName name="JUNT" localSheetId="3">#REF!</definedName>
    <definedName name="JUNT">#REF!</definedName>
    <definedName name="Jurisdiction">[32]Variables!$AK$15</definedName>
    <definedName name="JurisNumber">[32]Variables!$AL$15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'[46]KJB-12 Sum'!$AS$2</definedName>
    <definedName name="k_FITrate">'[46]KJB-3,11 Def'!$L$20</definedName>
    <definedName name="keep_Docket_Number">'[69]KJB-3 Sum'!$AQ$2</definedName>
    <definedName name="keep_FIT">'[69]KJB-7 Def'!$L$20</definedName>
    <definedName name="keep_KJB_3_Rate_Increase">'[69]KJB-7 Def'!$C$3</definedName>
    <definedName name="keep_KJB_4_Electric_Summary">'[69]KJB-3 Sum'!$AQ$3</definedName>
    <definedName name="keep_KJB_8_Common_Adjs">'[69]KJB-5 Cmn Adj'!$L$3</definedName>
    <definedName name="keep_KJB_9_Electric_Only">'[69]KJB-5 El Adj'!$E$3</definedName>
    <definedName name="keep_PSE">'[70]Gas Summary'!$I$5</definedName>
    <definedName name="keep_TESTYEAR">'[69]KJB-5 Cmn Adj'!$B$7</definedName>
    <definedName name="kp_DOCKET">'[70]Gas Detail Pages'!$A$9</definedName>
    <definedName name="Kwh_grc06_tye0905" localSheetId="1">#REF!</definedName>
    <definedName name="Kwh_grc06_tye0905" localSheetId="3">#REF!</definedName>
    <definedName name="Kwh_grc06_tye0905">#REF!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1">#REF!</definedName>
    <definedName name="LABORMOD" localSheetId="3">#REF!</definedName>
    <definedName name="LABORMOD">#REF!</definedName>
    <definedName name="LABORROLL" localSheetId="1">#REF!</definedName>
    <definedName name="LABORROLL" localSheetId="3">#REF!</definedName>
    <definedName name="LABORROLL">#REF!</definedName>
    <definedName name="Last_Row">#N/A</definedName>
    <definedName name="LATEPAY">[66]Sheet1!$E$3:$E$25</definedName>
    <definedName name="Lease_total" localSheetId="1">#REF!</definedName>
    <definedName name="Lease_total" localSheetId="3">#REF!</definedName>
    <definedName name="Lease_total">#REF!</definedName>
    <definedName name="Levy_Rate">'[36]Assumptions (Input)'!$B$6</definedName>
    <definedName name="limcount">1</definedName>
    <definedName name="LINE.T">[10]INTERNAL!$A$55:$IV$57</definedName>
    <definedName name="Line_10" localSheetId="1">#REF!</definedName>
    <definedName name="Line_10" localSheetId="3">#REF!</definedName>
    <definedName name="Line_10">#REF!</definedName>
    <definedName name="Line_11" localSheetId="1">#REF!</definedName>
    <definedName name="Line_11" localSheetId="3">#REF!</definedName>
    <definedName name="Line_11">#REF!</definedName>
    <definedName name="Line_12" localSheetId="1">#REF!</definedName>
    <definedName name="Line_12" localSheetId="3">#REF!</definedName>
    <definedName name="Line_12">#REF!</definedName>
    <definedName name="line_14" localSheetId="1">#REF!</definedName>
    <definedName name="line_14" localSheetId="3">#REF!</definedName>
    <definedName name="line_14">#REF!</definedName>
    <definedName name="Line_15" localSheetId="1">#REF!</definedName>
    <definedName name="Line_15" localSheetId="3">#REF!</definedName>
    <definedName name="Line_15">#REF!</definedName>
    <definedName name="Line_19" localSheetId="1">#REF!</definedName>
    <definedName name="Line_19" localSheetId="3">#REF!</definedName>
    <definedName name="Line_19">#REF!</definedName>
    <definedName name="Line_22" localSheetId="1">#REF!</definedName>
    <definedName name="Line_22" localSheetId="3">#REF!</definedName>
    <definedName name="Line_22">#REF!</definedName>
    <definedName name="Line_23" localSheetId="1">#REF!</definedName>
    <definedName name="Line_23" localSheetId="3">#REF!</definedName>
    <definedName name="Line_23">#REF!</definedName>
    <definedName name="Line_25" localSheetId="1">#REF!</definedName>
    <definedName name="Line_25" localSheetId="3">#REF!</definedName>
    <definedName name="Line_25">#REF!</definedName>
    <definedName name="Line_Ext_Credit" localSheetId="1">#REF!</definedName>
    <definedName name="Line_Ext_Credit" localSheetId="3">#REF!</definedName>
    <definedName name="Line_Ext_Credit">#REF!</definedName>
    <definedName name="Line_OH" localSheetId="1">#REF!</definedName>
    <definedName name="Line_OH" localSheetId="3">#REF!</definedName>
    <definedName name="Line_OH">#REF!</definedName>
    <definedName name="LinkCos">'[29]JAM Download'!$K$4</definedName>
    <definedName name="Load_Factor">[71]ACCOUNTS!$AG$167</definedName>
    <definedName name="LoadArray">'[72]Load Source Data'!$C$78:$X$89</definedName>
    <definedName name="LoadGrowthAdder" localSheetId="1">#REF!</definedName>
    <definedName name="LoadGrowthAdder" localSheetId="3">#REF!</definedName>
    <definedName name="LoadGrowthAdder">#REF!</definedName>
    <definedName name="LOG" localSheetId="3">[37]Backup!#REF!</definedName>
    <definedName name="LOG">[37]Backup!#REF!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7" hidden="1">{#N/A,#N/A,FALSE,"Coversheet";#N/A,#N/A,FALSE,"QA"}</definedName>
    <definedName name="lookup" localSheetId="1" hidden="1">{#N/A,#N/A,FALSE,"Coversheet";#N/A,#N/A,FALSE,"QA"}</definedName>
    <definedName name="lookup" localSheetId="3" hidden="1">{#N/A,#N/A,FALSE,"Coversheet";#N/A,#N/A,FALSE,"QA"}</definedName>
    <definedName name="lookup" localSheetId="8" hidden="1">{#N/A,#N/A,FALSE,"Coversheet";#N/A,#N/A,FALSE,"QA"}</definedName>
    <definedName name="lookup" localSheetId="2" hidden="1">{#N/A,#N/A,FALSE,"Coversheet";#N/A,#N/A,FALSE,"QA"}</definedName>
    <definedName name="lookup" hidden="1">{#N/A,#N/A,FALSE,"Coversheet";#N/A,#N/A,FALSE,"QA"}</definedName>
    <definedName name="LOSS">[37]Backup!#REF!</definedName>
    <definedName name="M">'[2]Sched 46'!#REF!</definedName>
    <definedName name="M9100F4" localSheetId="1">#REF!</definedName>
    <definedName name="M9100F4" localSheetId="3">#REF!</definedName>
    <definedName name="M9100F4">#REF!</definedName>
    <definedName name="M9100F4_v4">[73]M9100F4!$A$1:$V$99</definedName>
    <definedName name="MACRS">'[36]MACRS RATES'!$A$3:$AT$10</definedName>
    <definedName name="MACTIT" localSheetId="1">#REF!</definedName>
    <definedName name="MACTIT" localSheetId="3">#REF!</definedName>
    <definedName name="MACTIT">#REF!</definedName>
    <definedName name="manutaxfit" localSheetId="1">#REF!</definedName>
    <definedName name="manutaxfit" localSheetId="3">#REF!</definedName>
    <definedName name="manutaxfit">#REF!</definedName>
    <definedName name="MAR" localSheetId="3">[37]Backup!#REF!</definedName>
    <definedName name="MAR">[37]Backup!#REF!</definedName>
    <definedName name="Mar03AMA" localSheetId="3">'[38]BS C&amp;L'!#REF!</definedName>
    <definedName name="Mar03AMA">'[38]BS C&amp;L'!#REF!</definedName>
    <definedName name="Mar04AMA">[4]BS!$AF$7:$AF$3582</definedName>
    <definedName name="Mar05AMA" localSheetId="1">#REF!</definedName>
    <definedName name="Mar05AMA" localSheetId="3">#REF!</definedName>
    <definedName name="Mar05AMA">#REF!</definedName>
    <definedName name="MAR09AMA">[6]BS!$AM$7:$AM$1725</definedName>
    <definedName name="Mar10AMA">[6]BS!$AY$7:$AY$1726</definedName>
    <definedName name="Mar17AMA">[18]BS!$AG$8:$AG$2552</definedName>
    <definedName name="MART" localSheetId="1">#REF!</definedName>
    <definedName name="MART" localSheetId="3">#REF!</definedName>
    <definedName name="MART">#REF!</definedName>
    <definedName name="MAY" localSheetId="3">[37]Backup!#REF!</definedName>
    <definedName name="MAY">[37]Backup!#REF!</definedName>
    <definedName name="May03AMA" localSheetId="3">'[38]BS C&amp;L'!#REF!</definedName>
    <definedName name="May03AMA">'[38]BS C&amp;L'!#REF!</definedName>
    <definedName name="May04AMA">[4]BS!$AH$7:$AH$3582</definedName>
    <definedName name="May05AMA" localSheetId="1">#REF!</definedName>
    <definedName name="May05AMA" localSheetId="3">#REF!</definedName>
    <definedName name="May05AMA">#REF!</definedName>
    <definedName name="MAY09AMA">[6]BS!$AO$7:$AO$1726</definedName>
    <definedName name="May10AMA">[6]BS!$BA$7:$BA$1726</definedName>
    <definedName name="May17AMA">[18]BS!$AI$8:$AI$2552</definedName>
    <definedName name="MAYT" localSheetId="1">#REF!</definedName>
    <definedName name="MAYT" localSheetId="3">#REF!</definedName>
    <definedName name="MAYT">#REF!</definedName>
    <definedName name="mcnarycost" localSheetId="1">#REF!</definedName>
    <definedName name="mcnarycost" localSheetId="3">#REF!</definedName>
    <definedName name="mcnarycost">#REF!</definedName>
    <definedName name="mcnarytoggle" localSheetId="1">#REF!</definedName>
    <definedName name="mcnarytoggle" localSheetId="3">#REF!</definedName>
    <definedName name="mcnarytoggle">#REF!</definedName>
    <definedName name="MCtoREV" localSheetId="1">#REF!</definedName>
    <definedName name="MCtoREV" localSheetId="3">#REF!</definedName>
    <definedName name="MCtoREV">#REF!</definedName>
    <definedName name="median_energy" localSheetId="1">#REF!</definedName>
    <definedName name="median_energy" localSheetId="3">#REF!</definedName>
    <definedName name="median_energy">#REF!</definedName>
    <definedName name="MEN" localSheetId="3">[1]Jan!#REF!</definedName>
    <definedName name="MEN">[1]Jan!#REF!</definedName>
    <definedName name="Menu_Begin" localSheetId="1">#REF!</definedName>
    <definedName name="Menu_Begin" localSheetId="3">#REF!</definedName>
    <definedName name="Menu_Begin">#REF!</definedName>
    <definedName name="Menu_Caption" localSheetId="1">#REF!</definedName>
    <definedName name="Menu_Caption" localSheetId="3">#REF!</definedName>
    <definedName name="Menu_Caption">#REF!</definedName>
    <definedName name="Menu_Large" localSheetId="1">#REF!</definedName>
    <definedName name="Menu_Large" localSheetId="3">#REF!</definedName>
    <definedName name="Menu_Large">#REF!</definedName>
    <definedName name="Menu_Name" localSheetId="1">#REF!</definedName>
    <definedName name="Menu_Name" localSheetId="3">#REF!</definedName>
    <definedName name="Menu_Name">#REF!</definedName>
    <definedName name="Menu_OnAction" localSheetId="1">#REF!</definedName>
    <definedName name="Menu_OnAction" localSheetId="3">#REF!</definedName>
    <definedName name="Menu_OnAction">#REF!</definedName>
    <definedName name="Menu_Parent" localSheetId="1">#REF!</definedName>
    <definedName name="Menu_Parent" localSheetId="3">#REF!</definedName>
    <definedName name="Menu_Parent">#REF!</definedName>
    <definedName name="Menu_Small" localSheetId="1">#REF!</definedName>
    <definedName name="Menu_Small" localSheetId="3">#REF!</definedName>
    <definedName name="Menu_Small">#REF!</definedName>
    <definedName name="menu1_Button5_Click">[74]!menu1_Button5_Click</definedName>
    <definedName name="menu1_Button6_Click">[74]!menu1_Button6_Click</definedName>
    <definedName name="MERGER_COST">[66]Sheet1!$AF$3:$AJ$28</definedName>
    <definedName name="MERGERCOSTS">[75]model!#REF!</definedName>
    <definedName name="METER">'[2]Sched 46'!#REF!</definedName>
    <definedName name="Method">[28]Inputs!$C$6</definedName>
    <definedName name="Miller" localSheetId="7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1">#REF!</definedName>
    <definedName name="MISCELLANEOUS" localSheetId="3">#REF!</definedName>
    <definedName name="MISCELLANEOUS">#REF!</definedName>
    <definedName name="MONTH" localSheetId="3">[37]Backup!#REF!</definedName>
    <definedName name="MONTH">[37]Backup!#REF!</definedName>
    <definedName name="monthlist">[76]Table!$R$2:$S$13</definedName>
    <definedName name="monthtotals">'[76]WA SBC'!$D$40:$O$40</definedName>
    <definedName name="MonTotalDispatch">[52]Dispatch!#REF!</definedName>
    <definedName name="MT" localSheetId="1">#REF!</definedName>
    <definedName name="MT" localSheetId="3">#REF!</definedName>
    <definedName name="MT">#REF!</definedName>
    <definedName name="MTD_Format">[77]Mthly!$B$11:$D$11,[77]Mthly!$B$31:$D$31</definedName>
    <definedName name="MTKWH" localSheetId="1">#REF!</definedName>
    <definedName name="MTKWH" localSheetId="3">#REF!</definedName>
    <definedName name="MTKWH">#REF!</definedName>
    <definedName name="MTR_YR3">[78]Variables!$E$14</definedName>
    <definedName name="MTREV" localSheetId="1">#REF!</definedName>
    <definedName name="MTREV" localSheetId="3">#REF!</definedName>
    <definedName name="MTREV">#REF!</definedName>
    <definedName name="MULT" localSheetId="1">#REF!</definedName>
    <definedName name="MULT" localSheetId="3">#REF!</definedName>
    <definedName name="MULT">#REF!</definedName>
    <definedName name="MustRunGen" localSheetId="3">[52]Dispatch!#REF!</definedName>
    <definedName name="MustRunGen">[52]Dispatch!#REF!</definedName>
    <definedName name="Mwh" localSheetId="1">#REF!</definedName>
    <definedName name="Mwh" localSheetId="3">#REF!</definedName>
    <definedName name="Mwh">#REF!</definedName>
    <definedName name="name" localSheetId="3">[13]DT_A_DOL93!#REF!</definedName>
    <definedName name="name">[13]DT_A_DOL93!#REF!</definedName>
    <definedName name="nameplate" localSheetId="1">#REF!</definedName>
    <definedName name="nameplate" localSheetId="3">#REF!</definedName>
    <definedName name="nameplate">#REF!</definedName>
    <definedName name="NavPane" localSheetId="1">#REF!</definedName>
    <definedName name="NavPane" localSheetId="3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[29]Inputs!$G$8</definedName>
    <definedName name="NetToGross">[35]Variables!$D$23</definedName>
    <definedName name="new" localSheetId="7" hidden="1">{#N/A,#N/A,FALSE,"Summ";#N/A,#N/A,FALSE,"General"}</definedName>
    <definedName name="new" localSheetId="1" hidden="1">{#N/A,#N/A,FALSE,"Summ";#N/A,#N/A,FALSE,"General"}</definedName>
    <definedName name="new" localSheetId="3" hidden="1">{#N/A,#N/A,FALSE,"Summ";#N/A,#N/A,FALSE,"General"}</definedName>
    <definedName name="new" localSheetId="8" hidden="1">{#N/A,#N/A,FALSE,"Summ";#N/A,#N/A,FALSE,"General"}</definedName>
    <definedName name="new" localSheetId="2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[13]DT_A_DOL93!#REF!</definedName>
    <definedName name="non_AURORA_lookup" localSheetId="1">#REF!</definedName>
    <definedName name="non_AURORA_lookup" localSheetId="3">#REF!</definedName>
    <definedName name="non_AURORA_lookup">#REF!</definedName>
    <definedName name="non_core_lookup" localSheetId="1">#REF!</definedName>
    <definedName name="non_core_lookup" localSheetId="3">#REF!</definedName>
    <definedName name="non_core_lookup">#REF!</definedName>
    <definedName name="nonrefundtrans" localSheetId="1">#REF!</definedName>
    <definedName name="nonrefundtrans" localSheetId="3">#REF!</definedName>
    <definedName name="nonrefundtrans">#REF!</definedName>
    <definedName name="NORMALIZE" localSheetId="1">#REF!</definedName>
    <definedName name="NORMALIZE" localSheetId="3">#REF!</definedName>
    <definedName name="NORMALIZE">#REF!</definedName>
    <definedName name="NOV" localSheetId="3">[37]Backup!#REF!</definedName>
    <definedName name="NOV">[37]Backup!#REF!</definedName>
    <definedName name="Nov03AMA">[8]BS!$AI$7:$AI$3582</definedName>
    <definedName name="Nov04AMA">[4]BS!$AN$7:$AN$3582</definedName>
    <definedName name="Nov05AMA" localSheetId="1">#REF!</definedName>
    <definedName name="Nov05AMA" localSheetId="3">#REF!</definedName>
    <definedName name="Nov05AMA">#REF!</definedName>
    <definedName name="Nov09AMA">[6]BS!$AU$7:$AU$1726</definedName>
    <definedName name="novcf" localSheetId="1">#REF!</definedName>
    <definedName name="novcf" localSheetId="3">#REF!</definedName>
    <definedName name="novcf">#REF!</definedName>
    <definedName name="novcost" localSheetId="1">#REF!</definedName>
    <definedName name="novcost" localSheetId="3">#REF!</definedName>
    <definedName name="novcost">#REF!</definedName>
    <definedName name="NOVT" localSheetId="1">#REF!</definedName>
    <definedName name="NOVT" localSheetId="3">#REF!</definedName>
    <definedName name="NOVT">#REF!</definedName>
    <definedName name="NOYT" localSheetId="7" hidden="1">{#N/A,#N/A,FALSE,"Cover Sheet";"Use of Equipment",#N/A,FALSE,"Area C";"Equipment Hours",#N/A,FALSE,"All";"Summary",#N/A,FALSE,"All"}</definedName>
    <definedName name="NOYT" localSheetId="1" hidden="1">{#N/A,#N/A,FALSE,"Cover Sheet";"Use of Equipment",#N/A,FALSE,"Area C";"Equipment Hours",#N/A,FALSE,"All";"Summary",#N/A,FALSE,"All"}</definedName>
    <definedName name="NOYT" localSheetId="3" hidden="1">{#N/A,#N/A,FALSE,"Cover Sheet";"Use of Equipment",#N/A,FALSE,"Area C";"Equipment Hours",#N/A,FALSE,"All";"Summary",#N/A,FALSE,"All"}</definedName>
    <definedName name="NOYT" localSheetId="2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[31]Inputs!$N$18</definedName>
    <definedName name="NRG">[10]CLASSIFIERS!$A$5:$IV$5</definedName>
    <definedName name="NUM" localSheetId="1">#REF!</definedName>
    <definedName name="NUM" localSheetId="3">#REF!</definedName>
    <definedName name="NUM">#REF!</definedName>
    <definedName name="Number_of_Payments" localSheetId="7">MATCH(0.01,End_Bal,-1)+1</definedName>
    <definedName name="Number_of_Payments" localSheetId="1">MATCH(0.01,End_Bal,-1)+1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umturbines" localSheetId="1">#REF!</definedName>
    <definedName name="numturbines" localSheetId="3">#REF!</definedName>
    <definedName name="numturbines">#REF!</definedName>
    <definedName name="numturbptc" localSheetId="1">#REF!</definedName>
    <definedName name="numturbptc" localSheetId="3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[13]DT_A_AMW93!#REF!</definedName>
    <definedName name="O_M_Input">'[36]MiscItems(Input)'!$B$5:$AO$8,'[36]MiscItems(Input)'!$B$13:$AO$13,'[36]MiscItems(Input)'!$B$15:$B$17,'[36]MiscItems(Input)'!$B$17:$AO$17,'[36]MiscItems(Input)'!$B$15:$AO$15</definedName>
    <definedName name="O_M_Rate">'[50]Virtual 49 Back-Up'!$B$21</definedName>
    <definedName name="OBCLEASE">[66]Sheet1!$AF$4:$AI$23</definedName>
    <definedName name="OCT">[37]Backup!#REF!</definedName>
    <definedName name="Oct03AMA">[8]BS!$AH$7:$AH$3582</definedName>
    <definedName name="Oct04AMA">[4]BS!$AM$7:$AM$3582</definedName>
    <definedName name="Oct05AMA" localSheetId="1">#REF!</definedName>
    <definedName name="Oct05AMA" localSheetId="3">#REF!</definedName>
    <definedName name="Oct05AMA">#REF!</definedName>
    <definedName name="Oct09AMA">[6]BS!$AT$7:$AT$1726</definedName>
    <definedName name="Oct17AMA">[18]BS!$AN$8:$AN$2552</definedName>
    <definedName name="octcf" localSheetId="1">#REF!</definedName>
    <definedName name="octcf" localSheetId="3">#REF!</definedName>
    <definedName name="octcf">#REF!</definedName>
    <definedName name="octcost" localSheetId="1">#REF!</definedName>
    <definedName name="octcost" localSheetId="3">#REF!</definedName>
    <definedName name="octcost">#REF!</definedName>
    <definedName name="OCTT" localSheetId="1">#REF!</definedName>
    <definedName name="OCTT" localSheetId="3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1">#REF!</definedName>
    <definedName name="OMtoggle" localSheetId="3">#REF!</definedName>
    <definedName name="OMtoggle">#REF!</definedName>
    <definedName name="ONE" localSheetId="3">[1]Jan!#REF!</definedName>
    <definedName name="ONE">[1]Jan!#REF!</definedName>
    <definedName name="OP_Mo_Year1" localSheetId="1">#REF!</definedName>
    <definedName name="OP_Mo_Year1" localSheetId="3">#REF!</definedName>
    <definedName name="OP_Mo_Year1">#REF!</definedName>
    <definedName name="OPCONT" localSheetId="1">#REF!</definedName>
    <definedName name="OPCONT" localSheetId="3">#REF!</definedName>
    <definedName name="OPCONT">#REF!</definedName>
    <definedName name="OPEXPPF" localSheetId="3">[79]model!#REF!</definedName>
    <definedName name="OPEXPPF">[79]model!#REF!</definedName>
    <definedName name="OPEXPRS" localSheetId="3">[22]model!#REF!</definedName>
    <definedName name="OPEXPRS">[22]model!#REF!</definedName>
    <definedName name="option">'[80]Dist Misc'!$F$120</definedName>
    <definedName name="OthRCF">[45]INPUTS!$F$41</definedName>
    <definedName name="OthUnc">[10]INPUTS!$F$36</definedName>
    <definedName name="outlookdata">'[81]pivoted data'!$D$3:$Q$90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">#REF!</definedName>
    <definedName name="Page1" localSheetId="3">#REF!</definedName>
    <definedName name="Page1">#REF!</definedName>
    <definedName name="Page110" localSheetId="1">#REF!</definedName>
    <definedName name="Page110" localSheetId="3">#REF!</definedName>
    <definedName name="Page110">#REF!</definedName>
    <definedName name="Page120" localSheetId="1">#REF!</definedName>
    <definedName name="Page120" localSheetId="3">#REF!</definedName>
    <definedName name="Page120">#REF!</definedName>
    <definedName name="Page2" localSheetId="1">#REF!</definedName>
    <definedName name="Page2" localSheetId="3">#REF!</definedName>
    <definedName name="Page2">#REF!</definedName>
    <definedName name="PAGE3" localSheetId="1">#REF!</definedName>
    <definedName name="PAGE3" localSheetId="3">#REF!</definedName>
    <definedName name="PAGE3">#REF!</definedName>
    <definedName name="Page4" localSheetId="1">#REF!</definedName>
    <definedName name="Page4" localSheetId="3">#REF!</definedName>
    <definedName name="Page4">#REF!</definedName>
    <definedName name="Page5" localSheetId="1">#REF!</definedName>
    <definedName name="Page5" localSheetId="3">#REF!</definedName>
    <definedName name="Page5">#REF!</definedName>
    <definedName name="Page6" localSheetId="1">#REF!</definedName>
    <definedName name="Page6" localSheetId="3">#REF!</definedName>
    <definedName name="Page6">#REF!</definedName>
    <definedName name="Page62" localSheetId="3">[82]TransInvest!#REF!</definedName>
    <definedName name="Page62">[82]TransInvest!#REF!</definedName>
    <definedName name="page65" localSheetId="1">#REF!</definedName>
    <definedName name="page65" localSheetId="3">#REF!</definedName>
    <definedName name="page65">#REF!</definedName>
    <definedName name="page66" localSheetId="1">#REF!</definedName>
    <definedName name="page66" localSheetId="3">#REF!</definedName>
    <definedName name="page66">#REF!</definedName>
    <definedName name="page67" localSheetId="1">#REF!</definedName>
    <definedName name="page67" localSheetId="3">#REF!</definedName>
    <definedName name="page67">#REF!</definedName>
    <definedName name="page68" localSheetId="1">#REF!</definedName>
    <definedName name="page68" localSheetId="3">#REF!</definedName>
    <definedName name="page68">#REF!</definedName>
    <definedName name="page69" localSheetId="1">#REF!</definedName>
    <definedName name="page69" localSheetId="3">#REF!</definedName>
    <definedName name="page69">#REF!</definedName>
    <definedName name="Page7" localSheetId="1">#REF!</definedName>
    <definedName name="Page7" localSheetId="3">#REF!</definedName>
    <definedName name="Page7">#REF!</definedName>
    <definedName name="page8" localSheetId="1">#REF!</definedName>
    <definedName name="page8" localSheetId="3">#REF!</definedName>
    <definedName name="page8">#REF!</definedName>
    <definedName name="PALL" localSheetId="1">#REF!</definedName>
    <definedName name="PALL" localSheetId="3">#REF!</definedName>
    <definedName name="PALL">#REF!</definedName>
    <definedName name="parasitic" localSheetId="1">#REF!</definedName>
    <definedName name="parasitic" localSheetId="3">#REF!</definedName>
    <definedName name="parasitic">#REF!</definedName>
    <definedName name="parasiticprice" localSheetId="1">#REF!</definedName>
    <definedName name="parasiticprice" localSheetId="3">#REF!</definedName>
    <definedName name="parasiticprice">#REF!</definedName>
    <definedName name="PBLOCK" localSheetId="1">#REF!</definedName>
    <definedName name="PBLOCK" localSheetId="3">#REF!</definedName>
    <definedName name="PBLOCK">#REF!</definedName>
    <definedName name="PBLOCKWZ" localSheetId="1">#REF!</definedName>
    <definedName name="PBLOCKWZ" localSheetId="3">#REF!</definedName>
    <definedName name="PBLOCKWZ">#REF!</definedName>
    <definedName name="PCOMP" localSheetId="1">#REF!</definedName>
    <definedName name="PCOMP" localSheetId="3">#REF!</definedName>
    <definedName name="PCOMP">#REF!</definedName>
    <definedName name="PCOMPOSITES" localSheetId="1">#REF!</definedName>
    <definedName name="PCOMPOSITES" localSheetId="3">#REF!</definedName>
    <definedName name="PCOMPOSITES">#REF!</definedName>
    <definedName name="PCOMPWZ" localSheetId="1">#REF!</definedName>
    <definedName name="PCOMPWZ" localSheetId="3">#REF!</definedName>
    <definedName name="PCOMPWZ">#REF!</definedName>
    <definedName name="peak_new_table">'[83]2008 Extreme Peaks - 080403'!$E$5:$AD$8</definedName>
    <definedName name="peak_table">'[83]Peaks-F01'!$C$5:$E$243</definedName>
    <definedName name="PeakMethod">[28]Inputs!$T$5</definedName>
    <definedName name="PEBBLE">[22]model!#REF!</definedName>
    <definedName name="percdebtcov" localSheetId="1">#REF!</definedName>
    <definedName name="percdebtcov" localSheetId="3">#REF!</definedName>
    <definedName name="percdebtcov">#REF!</definedName>
    <definedName name="Percent_debt">[61]Inputs!$E$129</definedName>
    <definedName name="PERCENTAGES_CALCULATED" localSheetId="1">#REF!</definedName>
    <definedName name="PERCENTAGES_CALCULATED" localSheetId="3">#REF!</definedName>
    <definedName name="PERCENTAGES_CALCULATED">#REF!</definedName>
    <definedName name="percpersonal" localSheetId="1">#REF!</definedName>
    <definedName name="percpersonal" localSheetId="3">#REF!</definedName>
    <definedName name="percpersonal">#REF!</definedName>
    <definedName name="percreal" localSheetId="1">#REF!</definedName>
    <definedName name="percreal" localSheetId="3">#REF!</definedName>
    <definedName name="percreal">#REF!</definedName>
    <definedName name="personalproptaxadjust" localSheetId="1">#REF!</definedName>
    <definedName name="personalproptaxadjust" localSheetId="3">#REF!</definedName>
    <definedName name="personalproptaxadjust">#REF!</definedName>
    <definedName name="Plant_Input">'[36]Plant(Input)'!$B$7:$AP$9,'[36]Plant(Input)'!$B$11,'[36]Plant(Input)'!$B$15:$AP$15,'[36]Plant(Input)'!$B$18,'[36]Plant(Input)'!$B$20:$AP$20</definedName>
    <definedName name="PMAC" localSheetId="3">[37]Backup!#REF!</definedName>
    <definedName name="PMAC">[37]Backup!#REF!</definedName>
    <definedName name="postclawdev" localSheetId="1">#REF!</definedName>
    <definedName name="postclawdev" localSheetId="3">#REF!</definedName>
    <definedName name="postclawdev">#REF!</definedName>
    <definedName name="postclawdevshar" localSheetId="1">#REF!</definedName>
    <definedName name="postclawdevshar" localSheetId="3">#REF!</definedName>
    <definedName name="postclawdevshar">#REF!</definedName>
    <definedName name="postclawtaxshar" localSheetId="1">#REF!</definedName>
    <definedName name="postclawtaxshar" localSheetId="3">#REF!</definedName>
    <definedName name="postclawtaxshar">#REF!</definedName>
    <definedName name="postclawtaxshare" localSheetId="1">#REF!</definedName>
    <definedName name="postclawtaxshare" localSheetId="3">#REF!</definedName>
    <definedName name="postclawtaxshare">#REF!</definedName>
    <definedName name="postpreftaxshar" localSheetId="1">#REF!</definedName>
    <definedName name="postpreftaxshar" localSheetId="3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1">#REF!</definedName>
    <definedName name="ppl_wkly_vect_input" localSheetId="3">#REF!</definedName>
    <definedName name="ppl_wkly_vect_input">#REF!</definedName>
    <definedName name="preferredreturn" localSheetId="1">#REF!</definedName>
    <definedName name="preferredreturn" localSheetId="3">#REF!</definedName>
    <definedName name="preferredreturn">#REF!</definedName>
    <definedName name="PRESENT" localSheetId="1">#REF!</definedName>
    <definedName name="PRESENT" localSheetId="3">#REF!</definedName>
    <definedName name="PRESENT">#REF!</definedName>
    <definedName name="presentvaluedate" localSheetId="1">#REF!</definedName>
    <definedName name="presentvaluedate" localSheetId="3">#REF!</definedName>
    <definedName name="presentvaluedate">#REF!</definedName>
    <definedName name="pretaxdebt" localSheetId="1">#REF!</definedName>
    <definedName name="pretaxdebt" localSheetId="3">#REF!</definedName>
    <definedName name="pretaxdebt">#REF!</definedName>
    <definedName name="PreTaxDebtCost">[33]Assumptions!$I$56</definedName>
    <definedName name="pretaxequit" localSheetId="1">#REF!</definedName>
    <definedName name="pretaxequit" localSheetId="3">#REF!</definedName>
    <definedName name="pretaxequit">#REF!</definedName>
    <definedName name="PreTaxWACC">[33]Assumptions!$I$62</definedName>
    <definedName name="PRICCHNG" localSheetId="1">#REF!</definedName>
    <definedName name="PRICCHNG" localSheetId="3">#REF!</definedName>
    <definedName name="PRICCHNG">#REF!</definedName>
    <definedName name="PriceCaseTable" localSheetId="1">#REF!</definedName>
    <definedName name="PriceCaseTable" localSheetId="3">#REF!</definedName>
    <definedName name="PriceCaseTable">#REF!</definedName>
    <definedName name="Prices_Aurora">'[60]Monthly Price Summary'!$C$4:$H$63</definedName>
    <definedName name="PRINT">'[2]Sched 46'!#REF!</definedName>
    <definedName name="PRINT_ADJUSTMENTS">'[84]2009 GRC Elec Prop Tax'!#REF!</definedName>
    <definedName name="_xlnm.Print_Area" localSheetId="7">'2022 Equal % Allocation'!$A$1:$I$45</definedName>
    <definedName name="_xlnm.Print_Area" localSheetId="4">'2023 Equal % Allocation'!$A$1:$I$45</definedName>
    <definedName name="_xlnm.Print_Area" localSheetId="5">'Base Revenue'!$A$1:$T$45</definedName>
    <definedName name="_xlnm.Print_Area" localSheetId="1">Lighting!$A$1:$J$199</definedName>
    <definedName name="_xlnm.Print_Area" localSheetId="0">'Proposed Impacts'!$A$1:$L$42</definedName>
    <definedName name="_xlnm.Print_Area" localSheetId="3">'Revenue Rate Impact-SCH 129'!$A$1:$AG$34</definedName>
    <definedName name="Print_Area_Reset">#N/A</definedName>
    <definedName name="Print_Area1" localSheetId="1">#REF!</definedName>
    <definedName name="Print_Area1" localSheetId="3">#REF!</definedName>
    <definedName name="Print_Area1">#REF!</definedName>
    <definedName name="_xlnm.Print_Titles" localSheetId="1">Lighting!$1:$21</definedName>
    <definedName name="_xlnm.Print_Titles" localSheetId="3">'Revenue Rate Impact-SCH 129'!$A:$B</definedName>
    <definedName name="_xlnm.Print_Titles">#REF!</definedName>
    <definedName name="Prior_Month">[41]Sch_120!$I$21</definedName>
    <definedName name="PRO_FORMA" localSheetId="1">#REF!</definedName>
    <definedName name="PRO_FORMA" localSheetId="3">#REF!</definedName>
    <definedName name="PRO_FORMA">#REF!</definedName>
    <definedName name="PRODADJ" localSheetId="3">[22]model!#REF!</definedName>
    <definedName name="PRODADJ">[22]model!#REF!</definedName>
    <definedName name="Prodprop" localSheetId="1">#REF!</definedName>
    <definedName name="Prodprop" localSheetId="3">#REF!</definedName>
    <definedName name="Prodprop">#REF!</definedName>
    <definedName name="Production_Factor" localSheetId="1">#REF!</definedName>
    <definedName name="Production_Factor" localSheetId="3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[85]Bremerton!#REF!</definedName>
    <definedName name="Projects">[86]Sheet1!$A$1147:$B$1887</definedName>
    <definedName name="ProposedPrint">[85]Bremerton!#REF!</definedName>
    <definedName name="PROPSALES">[22]model!#REF!</definedName>
    <definedName name="proptaxdiscfactor" localSheetId="1">#REF!</definedName>
    <definedName name="proptaxdiscfactor" localSheetId="3">#REF!</definedName>
    <definedName name="proptaxdiscfactor">#REF!</definedName>
    <definedName name="proptaxrate" localSheetId="1">#REF!</definedName>
    <definedName name="proptaxrate" localSheetId="3">#REF!</definedName>
    <definedName name="proptaxrate">#REF!</definedName>
    <definedName name="Prov_Cap_Tax">[61]Inputs!$E$111</definedName>
    <definedName name="PSE">'[87]4.04'!$A$6</definedName>
    <definedName name="PSE_Pre_Tax_Equity_Rate">'[58]Assumptions of Purchase'!$B$42</definedName>
    <definedName name="PSEBPAshare" localSheetId="1">#REF!</definedName>
    <definedName name="PSEBPAshare" localSheetId="3">#REF!</definedName>
    <definedName name="PSEBPAshare">#REF!</definedName>
    <definedName name="pseownperc" localSheetId="1">#REF!</definedName>
    <definedName name="pseownperc" localSheetId="3">#REF!</definedName>
    <definedName name="pseownperc">#REF!</definedName>
    <definedName name="PSEWACC" localSheetId="1">#REF!</definedName>
    <definedName name="PSEWACC" localSheetId="3">#REF!</definedName>
    <definedName name="PSEWACC">#REF!</definedName>
    <definedName name="PSPL" localSheetId="1">#REF!</definedName>
    <definedName name="PSPL" localSheetId="3">#REF!</definedName>
    <definedName name="PSPL">#REF!</definedName>
    <definedName name="PTABLES" localSheetId="1">#REF!</definedName>
    <definedName name="PTABLES" localSheetId="3">#REF!</definedName>
    <definedName name="PTABLES">#REF!</definedName>
    <definedName name="PTC" localSheetId="1">#REF!</definedName>
    <definedName name="PTC" localSheetId="3">#REF!</definedName>
    <definedName name="PTC">#REF!</definedName>
    <definedName name="ptceffective" localSheetId="1">#REF!</definedName>
    <definedName name="ptceffective" localSheetId="3">#REF!</definedName>
    <definedName name="ptceffective">#REF!</definedName>
    <definedName name="PTCescal" localSheetId="1">#REF!</definedName>
    <definedName name="PTCescal" localSheetId="3">#REF!</definedName>
    <definedName name="PTCescal">#REF!</definedName>
    <definedName name="ptcescalstart" localSheetId="1">#REF!</definedName>
    <definedName name="ptcescalstart" localSheetId="3">#REF!</definedName>
    <definedName name="ptcescalstart">#REF!</definedName>
    <definedName name="PTDGP.T">[10]INTERNAL!$A$64:$IV$66</definedName>
    <definedName name="PTDMOD" localSheetId="1">#REF!</definedName>
    <definedName name="PTDMOD" localSheetId="3">#REF!</definedName>
    <definedName name="PTDMOD">#REF!</definedName>
    <definedName name="PTDP.T">[10]INTERNAL!$A$67:$IV$69</definedName>
    <definedName name="PTDROLL" localSheetId="1">#REF!</definedName>
    <definedName name="PTDROLL" localSheetId="3">#REF!</definedName>
    <definedName name="PTDROLL">#REF!</definedName>
    <definedName name="PTMOD" localSheetId="1">#REF!</definedName>
    <definedName name="PTMOD" localSheetId="3">#REF!</definedName>
    <definedName name="PTMOD">#REF!</definedName>
    <definedName name="PTROLL" localSheetId="1">#REF!</definedName>
    <definedName name="PTROLL" localSheetId="3">#REF!</definedName>
    <definedName name="PTROLL">#REF!</definedName>
    <definedName name="PWORKBACK" localSheetId="1">#REF!</definedName>
    <definedName name="PWORKBACK" localSheetId="3">#REF!</definedName>
    <definedName name="PWORKBACK">#REF!</definedName>
    <definedName name="PWRCSTPF" localSheetId="3">[22]model!#REF!</definedName>
    <definedName name="PWRCSTPF">[22]model!#REF!</definedName>
    <definedName name="PWRCSTRS" localSheetId="1">#REF!</definedName>
    <definedName name="PWRCSTRS" localSheetId="3">#REF!</definedName>
    <definedName name="PWRCSTRS">#REF!</definedName>
    <definedName name="PWRCSTWP" localSheetId="3">[79]model!#REF!</definedName>
    <definedName name="PWRCSTWP">[79]model!#REF!</definedName>
    <definedName name="PWRCSTWR" localSheetId="3">[22]model!#REF!</definedName>
    <definedName name="PWRCSTWR">[22]model!#REF!</definedName>
    <definedName name="PXPACC1_ALL_MERGE" localSheetId="1">#REF!</definedName>
    <definedName name="PXPACC1_ALL_MERGE" localSheetId="3">#REF!</definedName>
    <definedName name="PXPACC1_ALL_MERGE">#REF!</definedName>
    <definedName name="q" localSheetId="7" hidden="1">{#N/A,#N/A,FALSE,"Coversheet";#N/A,#N/A,FALSE,"QA"}</definedName>
    <definedName name="q" localSheetId="1" hidden="1">{#N/A,#N/A,FALSE,"Coversheet";#N/A,#N/A,FALSE,"QA"}</definedName>
    <definedName name="q" localSheetId="3" hidden="1">{#N/A,#N/A,FALSE,"Coversheet";#N/A,#N/A,FALSE,"QA"}</definedName>
    <definedName name="q" localSheetId="8" hidden="1">{#N/A,#N/A,FALSE,"Coversheet";#N/A,#N/A,FALSE,"QA"}</definedName>
    <definedName name="q" localSheetId="2" hidden="1">{#N/A,#N/A,FALSE,"Coversheet";#N/A,#N/A,FALSE,"QA"}</definedName>
    <definedName name="q" hidden="1">{#N/A,#N/A,FALSE,"Coversheet";#N/A,#N/A,FALSE,"QA"}</definedName>
    <definedName name="QA">[88]IPOA2002!#REF!</definedName>
    <definedName name="qqq" localSheetId="7" hidden="1">{#N/A,#N/A,FALSE,"schA"}</definedName>
    <definedName name="qqq" localSheetId="1" hidden="1">{#N/A,#N/A,FALSE,"schA"}</definedName>
    <definedName name="qqq" localSheetId="3" hidden="1">{#N/A,#N/A,FALSE,"schA"}</definedName>
    <definedName name="qqq" localSheetId="8" hidden="1">{#N/A,#N/A,FALSE,"schA"}</definedName>
    <definedName name="qqq" localSheetId="2" hidden="1">{#N/A,#N/A,FALSE,"schA"}</definedName>
    <definedName name="qqq" hidden="1">{#N/A,#N/A,FALSE,"schA"}</definedName>
    <definedName name="QTD_Format">[89]QTD!$B$11:$D$11,[89]QTD!$B$35:$D$35</definedName>
    <definedName name="Query1" localSheetId="1">#REF!</definedName>
    <definedName name="Query1" localSheetId="3">#REF!</definedName>
    <definedName name="Query1">#REF!</definedName>
    <definedName name="RATE" localSheetId="1">#REF!</definedName>
    <definedName name="RATE" localSheetId="3">#REF!</definedName>
    <definedName name="RATE">#REF!</definedName>
    <definedName name="RATE2">'[48]Transp Data'!$A$8:$I$112</definedName>
    <definedName name="RATEBASE" localSheetId="1">#REF!</definedName>
    <definedName name="RATEBASE" localSheetId="3">#REF!</definedName>
    <definedName name="RATEBASE">#REF!</definedName>
    <definedName name="RATEBASE_U95" localSheetId="1">#REF!</definedName>
    <definedName name="RATEBASE_U95" localSheetId="3">#REF!</definedName>
    <definedName name="RATEBASE_U95">#REF!</definedName>
    <definedName name="RATECASE" localSheetId="3">[22]model!#REF!</definedName>
    <definedName name="RATECASE">[22]model!#REF!</definedName>
    <definedName name="Rates">[90]Codes!$A$1:$C$500</definedName>
    <definedName name="RB.T">[10]INTERNAL!$A$70:$IV$72</definedName>
    <definedName name="RC_ADJ" localSheetId="1">#REF!</definedName>
    <definedName name="RC_ADJ" localSheetId="3">#REF!</definedName>
    <definedName name="RC_ADJ">#REF!</definedName>
    <definedName name="RCF">[68]INPUTS!$F$48</definedName>
    <definedName name="RdSch_CY">'[91]INPUT TAB'!#REF!</definedName>
    <definedName name="RdSch_PY">'[91]INPUT TAB'!#REF!</definedName>
    <definedName name="RdSch_PY2">'[91]INPUT TAB'!#REF!</definedName>
    <definedName name="reaccrual">[26]Sheet2!#REF!</definedName>
    <definedName name="Realization" localSheetId="1">#REF!</definedName>
    <definedName name="Realization" localSheetId="3">#REF!</definedName>
    <definedName name="Realization">#REF!</definedName>
    <definedName name="realproptaxadjust" localSheetId="1">#REF!</definedName>
    <definedName name="realproptaxadjust" localSheetId="3">#REF!</definedName>
    <definedName name="realproptaxadjust">#REF!</definedName>
    <definedName name="REC" localSheetId="1">#REF!</definedName>
    <definedName name="REC" localSheetId="3">#REF!</definedName>
    <definedName name="REC">#REF!</definedName>
    <definedName name="rec_weco_gl_contract_aug99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 localSheetId="1">#REF!</definedName>
    <definedName name="regasset" localSheetId="3">#REF!</definedName>
    <definedName name="regasset">#REF!</definedName>
    <definedName name="Requlated_scenario">'[36]Assumptions (Input)'!$B$12</definedName>
    <definedName name="RESADJ" localSheetId="1">#REF!</definedName>
    <definedName name="RESADJ" localSheetId="3">#REF!</definedName>
    <definedName name="RESADJ">#REF!</definedName>
    <definedName name="resdebt" localSheetId="1">#REF!</definedName>
    <definedName name="resdebt" localSheetId="3">#REF!</definedName>
    <definedName name="resdebt">#REF!</definedName>
    <definedName name="resepcdevcost" localSheetId="1">#REF!</definedName>
    <definedName name="resepcdevcost" localSheetId="3">#REF!</definedName>
    <definedName name="resepcdevcost">#REF!</definedName>
    <definedName name="RESequit" localSheetId="1">#REF!</definedName>
    <definedName name="RESequit" localSheetId="3">#REF!</definedName>
    <definedName name="RESequit">#REF!</definedName>
    <definedName name="ResExchCrRate">[41]Sch_194!$M$31</definedName>
    <definedName name="RESID">[10]EXTERNAL!$A$88:$IV$90</definedName>
    <definedName name="resource_lookup">'[92]#REF'!$B$3:$C$112</definedName>
    <definedName name="ResourceSupplier">[35]Variables!$D$28</definedName>
    <definedName name="ResRCF">[45]INPUTS!$F$39</definedName>
    <definedName name="RESTATING" localSheetId="1">#REF!</definedName>
    <definedName name="RESTATING" localSheetId="3">#REF!</definedName>
    <definedName name="RESTATING">#REF!</definedName>
    <definedName name="Results" localSheetId="1">#REF!</definedName>
    <definedName name="Results" localSheetId="3">#REF!</definedName>
    <definedName name="Results">#REF!</definedName>
    <definedName name="ResUnc">[10]INPUTS!$F$34</definedName>
    <definedName name="retail_CC" localSheetId="7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8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7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8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1">#REF!</definedName>
    <definedName name="retain" localSheetId="3">#REF!</definedName>
    <definedName name="retain">#REF!</definedName>
    <definedName name="RETIREPLAN" localSheetId="3">[22]model!#REF!</definedName>
    <definedName name="RETIREPLAN">[22]model!#REF!</definedName>
    <definedName name="REV" localSheetId="1">#REF!</definedName>
    <definedName name="REV" localSheetId="3">#REF!</definedName>
    <definedName name="REV">#REF!</definedName>
    <definedName name="REV_SCHD" localSheetId="1">#REF!</definedName>
    <definedName name="REV_SCHD" localSheetId="3">#REF!</definedName>
    <definedName name="REV_SCHD">#REF!</definedName>
    <definedName name="REVADJ" localSheetId="1">#REF!</definedName>
    <definedName name="REVADJ" localSheetId="3">#REF!</definedName>
    <definedName name="REVADJ">#REF!</definedName>
    <definedName name="RevClass">[90]Codes!$F$2:$G$10</definedName>
    <definedName name="Revenue" localSheetId="1">#REF!</definedName>
    <definedName name="Revenue" localSheetId="3">#REF!</definedName>
    <definedName name="Revenue">#REF!</definedName>
    <definedName name="Revenue_by_month_take_2" localSheetId="1">#REF!</definedName>
    <definedName name="Revenue_by_month_take_2" localSheetId="3">#REF!</definedName>
    <definedName name="Revenue_by_month_take_2">#REF!</definedName>
    <definedName name="revenue_flag">'[36]Assumptions (Input)'!$C$12</definedName>
    <definedName name="Revenue_Taxes">'[36]Assumptions (Input)'!$B$8</definedName>
    <definedName name="RevenueCheck" localSheetId="1">#REF!</definedName>
    <definedName name="RevenueCheck" localSheetId="3">#REF!</definedName>
    <definedName name="RevenueCheck">#REF!</definedName>
    <definedName name="REVFAC1.T">[10]INTERNAL!$A$73:$IV$75</definedName>
    <definedName name="REVREQ" localSheetId="1">#REF!</definedName>
    <definedName name="REVREQ" localSheetId="3">#REF!</definedName>
    <definedName name="REVREQ">#REF!</definedName>
    <definedName name="RevReqSettle" localSheetId="1">#REF!</definedName>
    <definedName name="RevReqSettle" localSheetId="3">#REF!</definedName>
    <definedName name="RevReqSettle">#REF!</definedName>
    <definedName name="REVVSTRS" localSheetId="1">#REF!</definedName>
    <definedName name="REVVSTRS" localSheetId="3">#REF!</definedName>
    <definedName name="REVVSTRS">#REF!</definedName>
    <definedName name="RISFORM" localSheetId="1">#REF!</definedName>
    <definedName name="RISFORM" localSheetId="3">#REF!</definedName>
    <definedName name="RISFORM">#REF!</definedName>
    <definedName name="ROD">[10]INPUTS!$F$25</definedName>
    <definedName name="ROE">[22]model!#REF!</definedName>
    <definedName name="ROR">[45]INPUTS!$F$24</definedName>
    <definedName name="royalty" localSheetId="1">#REF!</definedName>
    <definedName name="royalty" localSheetId="3">#REF!</definedName>
    <definedName name="royalty">#REF!</definedName>
    <definedName name="royenergyprice" localSheetId="1">#REF!</definedName>
    <definedName name="royenergyprice" localSheetId="3">#REF!</definedName>
    <definedName name="royenergyprice">#REF!</definedName>
    <definedName name="royescal" localSheetId="1">#REF!</definedName>
    <definedName name="royescal" localSheetId="3">#REF!</definedName>
    <definedName name="royescal">#REF!</definedName>
    <definedName name="roysched1perc" localSheetId="1">#REF!</definedName>
    <definedName name="roysched1perc" localSheetId="3">#REF!</definedName>
    <definedName name="roysched1perc">#REF!</definedName>
    <definedName name="roysched2perc" localSheetId="1">#REF!</definedName>
    <definedName name="roysched2perc" localSheetId="3">#REF!</definedName>
    <definedName name="roysched2perc">#REF!</definedName>
    <definedName name="SALESRESALEP" localSheetId="3">[79]model!#REF!</definedName>
    <definedName name="SALESRESALEP">[79]model!#REF!</definedName>
    <definedName name="SALESRESALER" localSheetId="3">[79]model!#REF!</definedName>
    <definedName name="SALESRESALER">[79]model!#REF!</definedName>
    <definedName name="salestax" localSheetId="1">#REF!</definedName>
    <definedName name="salestax" localSheetId="3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[45]INPUTS!$F$40</definedName>
    <definedName name="SbUnc">[10]INPUTS!$F$35</definedName>
    <definedName name="Sch194Rlfwd">'[93]Sch94 Rlfwd'!$B$11</definedName>
    <definedName name="SCH33CUSTS" localSheetId="1">#REF!</definedName>
    <definedName name="SCH33CUSTS" localSheetId="3">#REF!</definedName>
    <definedName name="SCH33CUSTS">#REF!</definedName>
    <definedName name="SCH48ADJ" localSheetId="1">#REF!</definedName>
    <definedName name="SCH48ADJ" localSheetId="3">#REF!</definedName>
    <definedName name="SCH48ADJ">#REF!</definedName>
    <definedName name="SCH98NOR" localSheetId="1">#REF!</definedName>
    <definedName name="SCH98NOR" localSheetId="3">#REF!</definedName>
    <definedName name="SCH98NOR">#REF!</definedName>
    <definedName name="SCHED47" localSheetId="1">#REF!</definedName>
    <definedName name="SCHED47" localSheetId="3">#REF!</definedName>
    <definedName name="SCHED47">#REF!</definedName>
    <definedName name="schedtoggle" localSheetId="1">#REF!</definedName>
    <definedName name="schedtoggle" localSheetId="3">#REF!</definedName>
    <definedName name="schedtoggle">#REF!</definedName>
    <definedName name="Schedule">[31]Inputs!$N$14</definedName>
    <definedName name="sdlfhsdlhfkl" localSheetId="7" hidden="1">{#N/A,#N/A,FALSE,"Summ";#N/A,#N/A,FALSE,"General"}</definedName>
    <definedName name="sdlfhsdlhfkl" localSheetId="1" hidden="1">{#N/A,#N/A,FALSE,"Summ";#N/A,#N/A,FALSE,"General"}</definedName>
    <definedName name="sdlfhsdlhfkl" localSheetId="3" hidden="1">{#N/A,#N/A,FALSE,"Summ";#N/A,#N/A,FALSE,"General"}</definedName>
    <definedName name="sdlfhsdlhfkl" localSheetId="8" hidden="1">{#N/A,#N/A,FALSE,"Summ";#N/A,#N/A,FALSE,"General"}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 localSheetId="1">#REF!</definedName>
    <definedName name="se" localSheetId="3">#REF!</definedName>
    <definedName name="se">#REF!</definedName>
    <definedName name="SEATAC_TEMP" localSheetId="1">#REF!</definedName>
    <definedName name="SEATAC_TEMP" localSheetId="3">#REF!</definedName>
    <definedName name="SEATAC_TEMP">#REF!</definedName>
    <definedName name="SeatacPrint" localSheetId="3">[85]Bremerton!#REF!</definedName>
    <definedName name="SeatacPrint">[85]Bremerton!#REF!</definedName>
    <definedName name="SECOND" localSheetId="3">[1]Jan!#REF!</definedName>
    <definedName name="SECOND">[1]Jan!#REF!</definedName>
    <definedName name="SecSSW_MWH">[13]DT_A_AMW93!#REF!</definedName>
    <definedName name="SEP">[37]Backup!#REF!</definedName>
    <definedName name="Sep03AMA">[23]BS!$AN$7:$AN$3420</definedName>
    <definedName name="Sep04AMA">[4]BS!$AL$7:$AL$3582</definedName>
    <definedName name="Sep05AMA" localSheetId="1">#REF!</definedName>
    <definedName name="Sep05AMA" localSheetId="3">#REF!</definedName>
    <definedName name="Sep05AMA">#REF!</definedName>
    <definedName name="Sep09AMA">[6]BS!$AS$7:$AS$1726</definedName>
    <definedName name="sepcf" localSheetId="1">#REF!</definedName>
    <definedName name="sepcf" localSheetId="3">#REF!</definedName>
    <definedName name="sepcf">#REF!</definedName>
    <definedName name="sepcost" localSheetId="1">#REF!</definedName>
    <definedName name="sepcost" localSheetId="3">#REF!</definedName>
    <definedName name="sepcost">#REF!</definedName>
    <definedName name="SEPT" localSheetId="1">#REF!</definedName>
    <definedName name="SEPT" localSheetId="3">#REF!</definedName>
    <definedName name="SEPT">#REF!</definedName>
    <definedName name="Sept17AMA">[18]BS!$AM$8:$AM$2552</definedName>
    <definedName name="SERVICES_3" localSheetId="1">#REF!</definedName>
    <definedName name="SERVICES_3" localSheetId="3">#REF!</definedName>
    <definedName name="SERVICES_3">#REF!</definedName>
    <definedName name="seven" localSheetId="7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8" hidden="1">{#N/A,#N/A,FALSE,"CRPT";#N/A,#N/A,FALSE,"TREND";#N/A,#N/A,FALSE,"%Curve"}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g" localSheetId="1">#REF!</definedName>
    <definedName name="sg" localSheetId="3">#REF!</definedName>
    <definedName name="sg">#REF!</definedName>
    <definedName name="six" localSheetId="7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[22]model!#REF!</definedName>
    <definedName name="SLFINSURANCE" localSheetId="1">#REF!</definedName>
    <definedName name="SLFINSURANCE" localSheetId="3">#REF!</definedName>
    <definedName name="SLFINSURANCE">#REF!</definedName>
    <definedName name="SolarDate" localSheetId="3">'[52]Dispatch Cases'!#REF!</definedName>
    <definedName name="SolarDate">'[52]Dispatch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1">#REF!</definedName>
    <definedName name="SPREAD" localSheetId="3">#REF!</definedName>
    <definedName name="SPREAD">#REF!</definedName>
    <definedName name="STAFFREDUC" localSheetId="3">[79]model!#REF!</definedName>
    <definedName name="STAFFREDUC">[79]model!#REF!</definedName>
    <definedName name="START" localSheetId="3">[1]Jan!#REF!</definedName>
    <definedName name="START">[1]Jan!#REF!</definedName>
    <definedName name="StartDate">[33]Assumptions!$C$9</definedName>
    <definedName name="STATE_UTILITY_TAX">'[21]MJS-7'!$N$16</definedName>
    <definedName name="stationserv" localSheetId="1">#REF!</definedName>
    <definedName name="stationserv" localSheetId="3">#REF!</definedName>
    <definedName name="stationserv">#REF!</definedName>
    <definedName name="STAX">[10]INPUTS!$F$29</definedName>
    <definedName name="STORM" localSheetId="1">#REF!</definedName>
    <definedName name="STORM" localSheetId="3">#REF!</definedName>
    <definedName name="STORM">#REF!</definedName>
    <definedName name="sue" localSheetId="7" hidden="1">{#N/A,#N/A,FALSE,"Cover Sheet";"Use of Equipment",#N/A,FALSE,"Area C";"Equipment Hours",#N/A,FALSE,"All";"Summary",#N/A,FALSE,"All"}</definedName>
    <definedName name="sue" localSheetId="1" hidden="1">{#N/A,#N/A,FALSE,"Cover Sheet";"Use of Equipment",#N/A,FALSE,"Area C";"Equipment Hours",#N/A,FALSE,"All";"Summary",#N/A,FALSE,"All"}</definedName>
    <definedName name="sue" localSheetId="3" hidden="1">{#N/A,#N/A,FALSE,"Cover Sheet";"Use of Equipment",#N/A,FALSE,"Area C";"Equipment Hours",#N/A,FALSE,"All";"Summary",#N/A,FALSE,"All"}</definedName>
    <definedName name="sue" localSheetId="2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 localSheetId="1">#REF!</definedName>
    <definedName name="SUM_TAB1" localSheetId="3">#REF!</definedName>
    <definedName name="SUM_TAB1">#REF!</definedName>
    <definedName name="SUM_TAB2" localSheetId="1">#REF!</definedName>
    <definedName name="SUM_TAB2" localSheetId="3">#REF!</definedName>
    <definedName name="SUM_TAB2">#REF!</definedName>
    <definedName name="SUM_TAB3" localSheetId="1">#REF!</definedName>
    <definedName name="SUM_TAB3" localSheetId="3">#REF!</definedName>
    <definedName name="SUM_TAB3">#REF!</definedName>
    <definedName name="SUMMARY" localSheetId="1">#REF!</definedName>
    <definedName name="SUMMARY" localSheetId="3">#REF!</definedName>
    <definedName name="SUMMARY">#REF!</definedName>
    <definedName name="SummaryPrint" localSheetId="3">[85]Bremerton!#REF!</definedName>
    <definedName name="SummaryPrint">[85]Bremerton!#REF!</definedName>
    <definedName name="SUMMER" localSheetId="3">[85]Bremerton!#REF!</definedName>
    <definedName name="SUMMER">[85]Bremerton!#REF!</definedName>
    <definedName name="supentit_in_wkly_vect_input" localSheetId="1">#REF!</definedName>
    <definedName name="supentit_in_wkly_vect_input" localSheetId="3">#REF!</definedName>
    <definedName name="supentit_in_wkly_vect_input">#REF!</definedName>
    <definedName name="supentit_out_wkly_vect_input" localSheetId="1">#REF!</definedName>
    <definedName name="supentit_out_wkly_vect_input" localSheetId="3">#REF!</definedName>
    <definedName name="supentit_out_wkly_vect_input">#REF!</definedName>
    <definedName name="susan" localSheetId="7" hidden="1">{#N/A,#N/A,FALSE,"Cover Sheet";"Use of Equipment",#N/A,FALSE,"Area C";"Equipment Hours",#N/A,FALSE,"All";"Summary",#N/A,FALSE,"All"}</definedName>
    <definedName name="susan" localSheetId="1" hidden="1">{#N/A,#N/A,FALSE,"Cover Sheet";"Use of Equipment",#N/A,FALSE,"Area C";"Equipment Hours",#N/A,FALSE,"All";"Summary",#N/A,FALSE,"All"}</definedName>
    <definedName name="susan" localSheetId="3" hidden="1">{#N/A,#N/A,FALSE,"Cover Sheet";"Use of Equipment",#N/A,FALSE,"Area C";"Equipment Hours",#N/A,FALSE,"All";"Summary",#N/A,FALSE,"All"}</definedName>
    <definedName name="susan" localSheetId="2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[13]DT_A_AMW93!#REF!</definedName>
    <definedName name="t" localSheetId="7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1">#REF!</definedName>
    <definedName name="TABLE_1" localSheetId="3">#REF!</definedName>
    <definedName name="TABLE_1">#REF!</definedName>
    <definedName name="TABLE_2" localSheetId="1">#REF!</definedName>
    <definedName name="TABLE_2" localSheetId="3">#REF!</definedName>
    <definedName name="TABLE_2">#REF!</definedName>
    <definedName name="TABLE_3" localSheetId="1">#REF!</definedName>
    <definedName name="TABLE_3" localSheetId="3">#REF!</definedName>
    <definedName name="TABLE_3">#REF!</definedName>
    <definedName name="TABLE_4" localSheetId="1">#REF!</definedName>
    <definedName name="TABLE_4" localSheetId="3">#REF!</definedName>
    <definedName name="TABLE_4">#REF!</definedName>
    <definedName name="TABLE_4_A" localSheetId="1">#REF!</definedName>
    <definedName name="TABLE_4_A" localSheetId="3">#REF!</definedName>
    <definedName name="TABLE_4_A">#REF!</definedName>
    <definedName name="TABLE_5" localSheetId="1">#REF!</definedName>
    <definedName name="TABLE_5" localSheetId="3">#REF!</definedName>
    <definedName name="TABLE_5">#REF!</definedName>
    <definedName name="TABLE_6" localSheetId="1">#REF!</definedName>
    <definedName name="TABLE_6" localSheetId="3">#REF!</definedName>
    <definedName name="TABLE_6">#REF!</definedName>
    <definedName name="TABLE_7" localSheetId="1">#REF!</definedName>
    <definedName name="TABLE_7" localSheetId="3">#REF!</definedName>
    <definedName name="TABLE_7">#REF!</definedName>
    <definedName name="TABLE1" localSheetId="1">#REF!</definedName>
    <definedName name="TABLE1" localSheetId="3">#REF!</definedName>
    <definedName name="TABLE1">#REF!</definedName>
    <definedName name="TABLE2" localSheetId="1">#REF!</definedName>
    <definedName name="TABLE2" localSheetId="3">#REF!</definedName>
    <definedName name="TABLE2">#REF!</definedName>
    <definedName name="TABLEA" localSheetId="1">#REF!</definedName>
    <definedName name="TABLEA" localSheetId="3">#REF!</definedName>
    <definedName name="TABLEA">#REF!</definedName>
    <definedName name="TableName">"Dummy"</definedName>
    <definedName name="TABLEONE" localSheetId="1">#REF!</definedName>
    <definedName name="TABLEONE" localSheetId="3">#REF!</definedName>
    <definedName name="TABLEONE">#REF!</definedName>
    <definedName name="TargetROR">[28]Inputs!$G$29</definedName>
    <definedName name="TAXCORPLIC" localSheetId="1">#REF!</definedName>
    <definedName name="TAXCORPLIC" localSheetId="3">#REF!</definedName>
    <definedName name="TAXCORPLIC">#REF!</definedName>
    <definedName name="TAXENERGYP" localSheetId="3">[22]model!#REF!</definedName>
    <definedName name="TAXENERGYP">[22]model!#REF!</definedName>
    <definedName name="TAXENERGYR" localSheetId="3">[22]model!#REF!</definedName>
    <definedName name="TAXENERGYR">[22]model!#REF!</definedName>
    <definedName name="TAXEXCISE" localSheetId="1">#REF!</definedName>
    <definedName name="TAXEXCISE" localSheetId="3">#REF!</definedName>
    <definedName name="TAXEXCISE">#REF!</definedName>
    <definedName name="TAXFICA" localSheetId="3">[22]model!#REF!</definedName>
    <definedName name="TAXFICA">[22]model!#REF!</definedName>
    <definedName name="TAXFUT" localSheetId="3">[22]model!#REF!</definedName>
    <definedName name="TAXFUT">[22]model!#REF!</definedName>
    <definedName name="TAXINCOME" localSheetId="1">#REF!</definedName>
    <definedName name="TAXINCOME" localSheetId="3">#REF!</definedName>
    <definedName name="TAXINCOME">#REF!</definedName>
    <definedName name="TAXMEDICARE" localSheetId="3">[22]model!#REF!</definedName>
    <definedName name="TAXMEDICARE">[22]model!#REF!</definedName>
    <definedName name="taxown" localSheetId="1">#REF!</definedName>
    <definedName name="taxown" localSheetId="3">#REF!</definedName>
    <definedName name="taxown">#REF!</definedName>
    <definedName name="TAXPFINT" localSheetId="3">[22]model!#REF!</definedName>
    <definedName name="TAXPFINT">[22]model!#REF!</definedName>
    <definedName name="TAXPROPERTY" localSheetId="1">#REF!</definedName>
    <definedName name="TAXPROPERTY" localSheetId="3">#REF!</definedName>
    <definedName name="TAXPROPERTY">#REF!</definedName>
    <definedName name="TAXSUT" localSheetId="3">[22]model!#REF!</definedName>
    <definedName name="TAXSUT">[22]model!#REF!</definedName>
    <definedName name="tbl_Master" localSheetId="1">#REF!</definedName>
    <definedName name="tbl_Master" localSheetId="3">#REF!</definedName>
    <definedName name="tbl_Master">#REF!</definedName>
    <definedName name="TDMOD" localSheetId="1">#REF!</definedName>
    <definedName name="TDMOD" localSheetId="3">#REF!</definedName>
    <definedName name="TDMOD">#REF!</definedName>
    <definedName name="TDP.T">[10]INTERNAL!$A$82:$IV$84</definedName>
    <definedName name="TDROLL" localSheetId="1">#REF!</definedName>
    <definedName name="TDROLL" localSheetId="3">#REF!</definedName>
    <definedName name="TDROLL">#REF!</definedName>
    <definedName name="tem" localSheetId="7" hidden="1">{#N/A,#N/A,FALSE,"Summ";#N/A,#N/A,FALSE,"General"}</definedName>
    <definedName name="tem" localSheetId="1" hidden="1">{#N/A,#N/A,FALSE,"Summ";#N/A,#N/A,FALSE,"General"}</definedName>
    <definedName name="tem" localSheetId="3" hidden="1">{#N/A,#N/A,FALSE,"Summ";#N/A,#N/A,FALSE,"General"}</definedName>
    <definedName name="tem" localSheetId="8" hidden="1">{#N/A,#N/A,FALSE,"Summ";#N/A,#N/A,FALSE,"General"}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7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[66]Sheet1!$A$4:$E$40</definedName>
    <definedName name="TenaskaShare">[52]Dispatch!#REF!</definedName>
    <definedName name="Test" localSheetId="1">#REF!</definedName>
    <definedName name="Test" localSheetId="3">#REF!</definedName>
    <definedName name="Test">#REF!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2" localSheetId="1">#REF!</definedName>
    <definedName name="Test2" localSheetId="3">#REF!</definedName>
    <definedName name="Test2">#REF!</definedName>
    <definedName name="Test3" localSheetId="1">#REF!</definedName>
    <definedName name="Test3" localSheetId="3">#REF!</definedName>
    <definedName name="Test3">#REF!</definedName>
    <definedName name="Test4" localSheetId="1">#REF!</definedName>
    <definedName name="Test4" localSheetId="3">#REF!</definedName>
    <definedName name="Test4">#REF!</definedName>
    <definedName name="Test5" localSheetId="1">#REF!</definedName>
    <definedName name="Test5" localSheetId="3">#REF!</definedName>
    <definedName name="Test5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Period">[29]Inputs!$C$5</definedName>
    <definedName name="TESTVKEY" localSheetId="1">#REF!</definedName>
    <definedName name="TESTVKEY" localSheetId="3">#REF!</definedName>
    <definedName name="TESTVKEY">#REF!</definedName>
    <definedName name="TESTYEAR" localSheetId="1">#REF!</definedName>
    <definedName name="TESTYEAR" localSheetId="3">#REF!</definedName>
    <definedName name="TESTYEAR">#REF!</definedName>
    <definedName name="TFR">[10]CLASSIFIERS!$A$11:$IV$11</definedName>
    <definedName name="Therm_upload" localSheetId="1">#REF!</definedName>
    <definedName name="Therm_upload" localSheetId="3">#REF!</definedName>
    <definedName name="Therm_upload">#REF!</definedName>
    <definedName name="ThermalBookLife">[33]Assumptions!$C$25</definedName>
    <definedName name="therms" localSheetId="1">#REF!</definedName>
    <definedName name="therms" localSheetId="3">#REF!</definedName>
    <definedName name="therms">#REF!</definedName>
    <definedName name="thirdpartyIRR" localSheetId="1">#REF!</definedName>
    <definedName name="thirdpartyIRR" localSheetId="3">#REF!</definedName>
    <definedName name="thirdpartyIRR">#REF!</definedName>
    <definedName name="THM_ALL_YEARS" localSheetId="1">#REF!</definedName>
    <definedName name="THM_ALL_YEARS" localSheetId="3">#REF!</definedName>
    <definedName name="THM_ALL_YEARS">#REF!</definedName>
    <definedName name="Title">[33]Assumptions!$A$1</definedName>
    <definedName name="today" localSheetId="1">#REF!</definedName>
    <definedName name="today" localSheetId="3">#REF!</definedName>
    <definedName name="today">#REF!</definedName>
    <definedName name="TopLeft" localSheetId="1">#REF!</definedName>
    <definedName name="TopLeft" localSheetId="3">#REF!</definedName>
    <definedName name="TopLeft">#REF!</definedName>
    <definedName name="Total_Payment" localSheetId="7">Scheduled_Payment+Extra_Payment</definedName>
    <definedName name="Total_Payment" localSheetId="1">Scheduled_Payment+Extra_Payment</definedName>
    <definedName name="Total_Payment" localSheetId="3">Scheduled_Payment+Extra_Payment</definedName>
    <definedName name="Total_Payment" localSheetId="2">Scheduled_Payment+Extra_Payment</definedName>
    <definedName name="Total_Payment">Scheduled_Payment+Extra_Payment</definedName>
    <definedName name="totaldebt" localSheetId="1">#REF!</definedName>
    <definedName name="totaldebt" localSheetId="3">#REF!</definedName>
    <definedName name="totaldebt" localSheetId="2">#REF!</definedName>
    <definedName name="totaldebt">#REF!</definedName>
    <definedName name="totalequit" localSheetId="1">#REF!</definedName>
    <definedName name="totalequit" localSheetId="3">#REF!</definedName>
    <definedName name="totalequit" localSheetId="2">#REF!</definedName>
    <definedName name="totalequit">#REF!</definedName>
    <definedName name="TotalRateBase">'[29]G+T+D+R+M'!$H$58</definedName>
    <definedName name="TP.T">[10]INTERNAL!$A$91:$IV$93</definedName>
    <definedName name="tr" localSheetId="7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[13]DT_A_DOL93!#REF!</definedName>
    <definedName name="tran_revenue" localSheetId="1">#REF!</definedName>
    <definedName name="tran_revenue" localSheetId="3">#REF!</definedName>
    <definedName name="tran_revenue">#REF!</definedName>
    <definedName name="trans_constraint_y_n" localSheetId="1">#REF!</definedName>
    <definedName name="trans_constraint_y_n" localSheetId="3">#REF!</definedName>
    <definedName name="trans_constraint_y_n">#REF!</definedName>
    <definedName name="transdb" localSheetId="1">#REF!</definedName>
    <definedName name="transdb" localSheetId="3">#REF!</definedName>
    <definedName name="transdb">#REF!</definedName>
    <definedName name="Transfer" localSheetId="1" hidden="1">#REF!</definedName>
    <definedName name="Transfer" localSheetId="3" hidden="1">#REF!</definedName>
    <definedName name="Transfer" localSheetId="8" hidden="1">#REF!</definedName>
    <definedName name="Transfer" hidden="1">#REF!</definedName>
    <definedName name="Transfers" localSheetId="1" hidden="1">#REF!</definedName>
    <definedName name="Transfers" localSheetId="3" hidden="1">#REF!</definedName>
    <definedName name="Transfers" localSheetId="8" hidden="1">#REF!</definedName>
    <definedName name="Transfers" hidden="1">#REF!</definedName>
    <definedName name="TRANSM_2">[94]Transm2!$A$1:$M$461:'[94]10 Yr FC'!$M$47</definedName>
    <definedName name="turbinesize" localSheetId="1">#REF!</definedName>
    <definedName name="turbinesize" localSheetId="3">#REF!</definedName>
    <definedName name="turbinesize">#REF!</definedName>
    <definedName name="twoyrswarranty" localSheetId="1">#REF!</definedName>
    <definedName name="twoyrswarranty" localSheetId="3">#REF!</definedName>
    <definedName name="twoyrswarranty">#REF!</definedName>
    <definedName name="u" localSheetId="7" hidden="1">{#N/A,#N/A,FALSE,"Summ";#N/A,#N/A,FALSE,"General"}</definedName>
    <definedName name="u" localSheetId="1" hidden="1">{#N/A,#N/A,FALSE,"Summ";#N/A,#N/A,FALSE,"General"}</definedName>
    <definedName name="u" localSheetId="3" hidden="1">{#N/A,#N/A,FALSE,"Summ";#N/A,#N/A,FALSE,"General"}</definedName>
    <definedName name="u" localSheetId="8" hidden="1">{#N/A,#N/A,FALSE,"Summ";#N/A,#N/A,FALSE,"General"}</definedName>
    <definedName name="u" localSheetId="2" hidden="1">{#N/A,#N/A,FALSE,"Summ";#N/A,#N/A,FALSE,"General"}</definedName>
    <definedName name="u" hidden="1">{#N/A,#N/A,FALSE,"Summ";#N/A,#N/A,FALSE,"General"}</definedName>
    <definedName name="UAACT115S">'[31]Functional Study'!#REF!</definedName>
    <definedName name="UAcct103">'[29]Func Study'!$AB$1613</definedName>
    <definedName name="UAcct105Dnpg">'[29]Func Study'!$AB$2010</definedName>
    <definedName name="UAcct105S">'[29]Func Study'!$AB$2005</definedName>
    <definedName name="UAcct105Seu">'[29]Func Study'!$AB$2009</definedName>
    <definedName name="UAcct105Snppo">'[29]Func Study'!$AB$2008</definedName>
    <definedName name="UAcct105Snpps">'[29]Func Study'!$AB$2006</definedName>
    <definedName name="UAcct105Snpt">'[29]Func Study'!$AB$2007</definedName>
    <definedName name="UAcct1081390">'[29]Func Study'!$AB$2451</definedName>
    <definedName name="UAcct1081390Rcl">'[29]Func Study'!$AB$2450</definedName>
    <definedName name="UAcct1081399">'[29]Func Study'!$AB$2459</definedName>
    <definedName name="UAcct1081399Rcl">'[29]Func Study'!$AB$2458</definedName>
    <definedName name="UAcct108360">'[29]Func Study'!$AB$2355</definedName>
    <definedName name="UAcct108361">'[29]Func Study'!$AB$2359</definedName>
    <definedName name="UAcct108362">'[29]Func Study'!$AB$2363</definedName>
    <definedName name="UAcct108364">'[29]Func Study'!$AB$2367</definedName>
    <definedName name="UAcct108365">'[29]Func Study'!$AB$2371</definedName>
    <definedName name="UAcct108366">'[29]Func Study'!$AB$2375</definedName>
    <definedName name="UAcct108367">'[29]Func Study'!$AB$2379</definedName>
    <definedName name="UAcct108368">'[29]Func Study'!$AB$2383</definedName>
    <definedName name="UAcct108369">'[29]Func Study'!$AB$2387</definedName>
    <definedName name="UAcct108370">'[29]Func Study'!$AB$2391</definedName>
    <definedName name="UAcct108371">'[29]Func Study'!$AB$2395</definedName>
    <definedName name="UAcct108372">'[29]Func Study'!$AB$2399</definedName>
    <definedName name="UAcct108373">'[29]Func Study'!$AB$2403</definedName>
    <definedName name="UAcct108D">'[29]Func Study'!$AB$2415</definedName>
    <definedName name="UAcct108D00">'[29]Func Study'!$AB$2407</definedName>
    <definedName name="UAcct108Ds">'[29]Func Study'!$AB$2411</definedName>
    <definedName name="UAcct108Ep">'[29]Func Study'!$AB$2327</definedName>
    <definedName name="UAcct108Gpcn">'[29]Func Study'!$AB$2429</definedName>
    <definedName name="UAcct108Gps">'[29]Func Study'!$AB$2425</definedName>
    <definedName name="UAcct108Gpse">'[29]Func Study'!$AB$2431</definedName>
    <definedName name="UAcct108Gpsg">'[29]Func Study'!$AB$2428</definedName>
    <definedName name="UAcct108Gpsgp">'[29]Func Study'!$AB$2426</definedName>
    <definedName name="UAcct108Gpsgu">'[29]Func Study'!$AB$2427</definedName>
    <definedName name="UAcct108Gpso">'[29]Func Study'!$AB$2430</definedName>
    <definedName name="UACCT108GPSSGCH">'[29]Func Study'!$AB$2434</definedName>
    <definedName name="UACCT108GPSSGCT">'[29]Func Study'!$AB$2433</definedName>
    <definedName name="UAcct108Hp">'[29]Func Study'!$AB$2313</definedName>
    <definedName name="UAcct108Mp">'[29]Func Study'!$AB$2444</definedName>
    <definedName name="UAcct108Np">'[29]Func Study'!$AB$2305</definedName>
    <definedName name="UAcct108Op">'[29]Func Study'!$AB$2322</definedName>
    <definedName name="UACCT108OPSSCCT">'[29]Func Study'!$AB$2321</definedName>
    <definedName name="UAcct108Sp">'[29]Func Study'!$AB$2299</definedName>
    <definedName name="UACCT108SPSSGCH">'[29]Func Study'!$AB$2298</definedName>
    <definedName name="UAcct108Tp">'[29]Func Study'!$AB$2346</definedName>
    <definedName name="UAcct111Clg">'[29]Func Study'!$AB$2487</definedName>
    <definedName name="UAcct111Clgsou">'[29]Func Study'!$AB$2485</definedName>
    <definedName name="UAcct111Clh">'[29]Func Study'!$AB$2493</definedName>
    <definedName name="UAcct111Cls">'[29]Func Study'!$AB$2478</definedName>
    <definedName name="UAcct111Ipcn">'[29]Func Study'!$AB$2502</definedName>
    <definedName name="UAcct111Ips">'[29]Func Study'!$AB$2497</definedName>
    <definedName name="UAcct111Ipse">'[29]Func Study'!$AB$2500</definedName>
    <definedName name="UAcct111Ipsg">'[29]Func Study'!$AB$2501</definedName>
    <definedName name="UAcct111Ipsgp">'[29]Func Study'!$AB$2498</definedName>
    <definedName name="UAcct111Ipsgu">'[29]Func Study'!$AB$2499</definedName>
    <definedName name="UAcct111Ipso">'[29]Func Study'!$AB$2506</definedName>
    <definedName name="UACCT111IPSSGCH">'[29]Func Study'!$AB$2505</definedName>
    <definedName name="UACCT111IPSSGCT">'[29]Func Study'!$AB$2504</definedName>
    <definedName name="UAcct114">'[29]Func Study'!$AB$2017</definedName>
    <definedName name="UACCT115">'[31]Functional Study'!#REF!</definedName>
    <definedName name="UACCT115DGP">'[31]Functional Study'!#REF!</definedName>
    <definedName name="UACCT115SG">'[31]Functional Study'!#REF!</definedName>
    <definedName name="UAcct120">'[29]Func Study'!$AB$2021</definedName>
    <definedName name="UAcct124">'[29]Func Study'!$AB$2026</definedName>
    <definedName name="UAcct141">'[29]Func Study'!$AB$2173</definedName>
    <definedName name="UAcct151">'[29]Func Study'!$AB$2049</definedName>
    <definedName name="Uacct151SSECT">'[29]Func Study'!$AB$2047</definedName>
    <definedName name="UAcct154">'[29]Func Study'!$AB$2083</definedName>
    <definedName name="Uacct154SSGCT">'[29]Func Study'!$AB$2080</definedName>
    <definedName name="UAcct163">'[29]Func Study'!$AB$2093</definedName>
    <definedName name="UAcct165">'[29]Func Study'!$AB$2108</definedName>
    <definedName name="UAcct165Gps">'[29]Func Study'!$AB$2104</definedName>
    <definedName name="UAcct182">'[29]Func Study'!$AB$2033</definedName>
    <definedName name="UAcct18222">'[29]Func Study'!$AB$2163</definedName>
    <definedName name="UAcct182M">'[29]Func Study'!$AB$2118</definedName>
    <definedName name="UAcct182MSSGCH">'[29]Func Study'!$AB$2113</definedName>
    <definedName name="UAcct186">'[29]Func Study'!$AB$2041</definedName>
    <definedName name="UAcct1869">'[29]Func Study'!$AB$2168</definedName>
    <definedName name="UAcct186M">'[29]Func Study'!$AB$2129</definedName>
    <definedName name="UAcct190">'[29]Func Study'!$AB$2243</definedName>
    <definedName name="UAcct190Baddebt">'[29]Func Study'!$AB$2237</definedName>
    <definedName name="UAcct190Dop">'[29]Func Study'!$AB$2235</definedName>
    <definedName name="UAcct2281">'[29]Func Study'!$AB$2191</definedName>
    <definedName name="UAcct2282">'[29]Func Study'!$AB$2195</definedName>
    <definedName name="UAcct2283">'[29]Func Study'!$AB$2200</definedName>
    <definedName name="UACCT22841SG">'[29]Func Study'!$AB$2205</definedName>
    <definedName name="UAcct22842">'[29]Func Study'!$AB$2211</definedName>
    <definedName name="UAcct22842Trojd">'[28]Func Study'!#REF!</definedName>
    <definedName name="UAcct235">'[29]Func Study'!$AB$2187</definedName>
    <definedName name="UACCT235CN">'[29]Func Study'!$AB$2186</definedName>
    <definedName name="UAcct252">'[29]Func Study'!$AB$2219</definedName>
    <definedName name="UAcct25316">'[29]Func Study'!$AB$2057</definedName>
    <definedName name="UAcct25317">'[29]Func Study'!$AB$2061</definedName>
    <definedName name="UAcct25318">'[29]Func Study'!$AB$2098</definedName>
    <definedName name="UAcct25319">'[29]Func Study'!$AB$2065</definedName>
    <definedName name="uacct25398">'[29]Func Study'!$AB$2222</definedName>
    <definedName name="UAcct25399">'[29]Func Study'!$AB$2230</definedName>
    <definedName name="UACCT254SO">'[29]Func Study'!$AB$2202</definedName>
    <definedName name="UAcct255">'[29]Func Study'!$AB$2284</definedName>
    <definedName name="UAcct281">'[29]Func Study'!$AB$2249</definedName>
    <definedName name="UAcct282">'[29]Func Study'!$AB$2259</definedName>
    <definedName name="UAcct282Cn">'[29]Func Study'!$AB$2256</definedName>
    <definedName name="UAcct282So">'[29]Func Study'!$AB$2255</definedName>
    <definedName name="UAcct283">'[29]Func Study'!$AB$2271</definedName>
    <definedName name="UAcct283So">'[29]Func Study'!$AB$2265</definedName>
    <definedName name="UAcct301S">'[29]Func Study'!$AB$1964</definedName>
    <definedName name="UAcct301Sg">'[29]Func Study'!$AB$1966</definedName>
    <definedName name="UAcct301So">'[29]Func Study'!$AB$1965</definedName>
    <definedName name="UAcct302S">'[29]Func Study'!$AB$1969</definedName>
    <definedName name="UAcct302Sg">'[29]Func Study'!$AB$1970</definedName>
    <definedName name="UAcct302Sgp">'[29]Func Study'!$AB$1971</definedName>
    <definedName name="UAcct302Sgu">'[29]Func Study'!$AB$1972</definedName>
    <definedName name="UAcct303Cn">'[29]Func Study'!$AB$1980</definedName>
    <definedName name="UAcct303S">'[29]Func Study'!$AB$1976</definedName>
    <definedName name="UAcct303Se">'[29]Func Study'!$AB$1979</definedName>
    <definedName name="UAcct303Sg">'[29]Func Study'!$AB$1977</definedName>
    <definedName name="UAcct303Sgu">'[29]Func Study'!$AB$1981</definedName>
    <definedName name="UAcct303So">'[29]Func Study'!$AB$1978</definedName>
    <definedName name="UACCT303SSGCH">'[29]Func Study'!$AB$1983</definedName>
    <definedName name="UAcct310">'[29]Func Study'!$AB$1414</definedName>
    <definedName name="UAcct310JBG">'[29]Func Study'!$AB$1413</definedName>
    <definedName name="UAcct311">'[29]Func Study'!$AB$1421</definedName>
    <definedName name="UAcct311JBG">'[29]Func Study'!$AB$1420</definedName>
    <definedName name="UAcct312">'[29]Func Study'!$AB$1428</definedName>
    <definedName name="UAcct312JBG">'[29]Func Study'!$AB$1427</definedName>
    <definedName name="UAcct314">'[29]Func Study'!$AB$1435</definedName>
    <definedName name="UAcct314JBG">'[29]Func Study'!$AB$1434</definedName>
    <definedName name="UAcct315">'[29]Func Study'!$AB$1442</definedName>
    <definedName name="UAcct315JBG">'[29]Func Study'!$AB$1441</definedName>
    <definedName name="UAcct316">'[29]Func Study'!$AB$1450</definedName>
    <definedName name="UAcct316JBG">'[29]Func Study'!$AB$1449</definedName>
    <definedName name="UAcct320">'[29]Func Study'!$AB$1466</definedName>
    <definedName name="UAcct321">'[29]Func Study'!$AB$1471</definedName>
    <definedName name="UAcct322">'[29]Func Study'!$AB$1476</definedName>
    <definedName name="UAcct323">'[29]Func Study'!$AB$1481</definedName>
    <definedName name="UAcct324">'[29]Func Study'!$AB$1486</definedName>
    <definedName name="UAcct325">'[29]Func Study'!$AB$1491</definedName>
    <definedName name="UAcct33">'[29]Func Study'!$AB$295</definedName>
    <definedName name="UAcct330">'[29]Func Study'!$AB$1508</definedName>
    <definedName name="UAcct331">'[29]Func Study'!$AB$1513</definedName>
    <definedName name="UAcct332">'[29]Func Study'!$AB$1518</definedName>
    <definedName name="UAcct333">'[29]Func Study'!$AB$1523</definedName>
    <definedName name="UAcct334">'[29]Func Study'!$AB$1528</definedName>
    <definedName name="UAcct335">'[29]Func Study'!$AB$1533</definedName>
    <definedName name="UAcct336">'[29]Func Study'!$AB$1539</definedName>
    <definedName name="UAcct340Dgu">'[29]Func Study'!$AB$1564</definedName>
    <definedName name="UAcct340Sgu">'[29]Func Study'!$AB$1565</definedName>
    <definedName name="UAcct341Dgu">'[29]Func Study'!$AB$1569</definedName>
    <definedName name="UAcct341Sgu">'[29]Func Study'!$AB$1570</definedName>
    <definedName name="UAcct342Dgu">'[29]Func Study'!$AB$1574</definedName>
    <definedName name="UAcct342Sgu">'[29]Func Study'!$AB$1575</definedName>
    <definedName name="UAcct343">'[29]Func Study'!$AB$1584</definedName>
    <definedName name="UAcct344S">'[29]Func Study'!$AB$1587</definedName>
    <definedName name="UAcct344Sgp">'[29]Func Study'!$AB$1588</definedName>
    <definedName name="UAcct345Dgu">'[29]Func Study'!$AB$1594</definedName>
    <definedName name="UAcct345Sgu">'[29]Func Study'!$AB$1595</definedName>
    <definedName name="UAcct346">'[29]Func Study'!$AB$1601</definedName>
    <definedName name="UAcct350">'[29]Func Study'!$AB$1628</definedName>
    <definedName name="UAcct352">'[29]Func Study'!$AB$1635</definedName>
    <definedName name="UAcct353">'[29]Func Study'!$AB$1641</definedName>
    <definedName name="UAcct354">'[29]Func Study'!$AB$1647</definedName>
    <definedName name="UAcct355">'[29]Func Study'!$AB$1654</definedName>
    <definedName name="UAcct356">'[29]Func Study'!$AB$1660</definedName>
    <definedName name="UAcct357">'[29]Func Study'!$AB$1666</definedName>
    <definedName name="UAcct358">'[29]Func Study'!$AB$1672</definedName>
    <definedName name="UAcct359">'[29]Func Study'!$AB$1678</definedName>
    <definedName name="UAcct360">'[29]Func Study'!$AB$1698</definedName>
    <definedName name="UAcct361">'[29]Func Study'!$AB$1704</definedName>
    <definedName name="UAcct362">'[29]Func Study'!$AB$1710</definedName>
    <definedName name="UAcct368">'[29]Func Study'!$AB$1744</definedName>
    <definedName name="UAcct369">'[29]Func Study'!$AB$1751</definedName>
    <definedName name="UAcct370">'[29]Func Study'!$AB$1762</definedName>
    <definedName name="UAcct372A">'[29]Func Study'!$AB$1775</definedName>
    <definedName name="UAcct372Dp">'[29]Func Study'!$AB$1773</definedName>
    <definedName name="UAcct372Ds">'[29]Func Study'!$AB$1774</definedName>
    <definedName name="UAcct373">'[29]Func Study'!$AB$1782</definedName>
    <definedName name="UAcct389Cn">'[29]Func Study'!$AB$1800</definedName>
    <definedName name="UAcct389S">'[29]Func Study'!$AB$1799</definedName>
    <definedName name="UAcct389Sg">'[29]Func Study'!$AB$1802</definedName>
    <definedName name="UAcct389Sgu">'[29]Func Study'!$AB$1801</definedName>
    <definedName name="UAcct389So">'[29]Func Study'!$AB$1803</definedName>
    <definedName name="UAcct390Cn">'[29]Func Study'!$AB$1810</definedName>
    <definedName name="UAcct390JBG">'[29]Func Study'!$AB$1812</definedName>
    <definedName name="UAcct390L">'[29]Func Study'!$AB$1927</definedName>
    <definedName name="UACCT390LRCL">'[29]Func Study'!$AB$1929</definedName>
    <definedName name="UAcct390S">'[29]Func Study'!$AB$1807</definedName>
    <definedName name="UAcct390Sgp">'[29]Func Study'!$AB$1808</definedName>
    <definedName name="UAcct390Sgu">'[29]Func Study'!$AB$1809</definedName>
    <definedName name="UAcct390Sop">'[29]Func Study'!$AB$1811</definedName>
    <definedName name="UAcct390Sou">'[29]Func Study'!$AB$1813</definedName>
    <definedName name="UAcct391Cn">'[29]Func Study'!$AB$1820</definedName>
    <definedName name="UACCT391JBE">'[29]Func Study'!$AB$1825</definedName>
    <definedName name="UAcct391S">'[29]Func Study'!$AB$1817</definedName>
    <definedName name="UAcct391Sg">'[29]Func Study'!$AB$1821</definedName>
    <definedName name="UAcct391Sgp">'[29]Func Study'!$AB$1818</definedName>
    <definedName name="UAcct391Sgu">'[29]Func Study'!$AB$1819</definedName>
    <definedName name="UAcct391So">'[29]Func Study'!$AB$1823</definedName>
    <definedName name="UACCT391SSGCH">'[29]Func Study'!$AB$1824</definedName>
    <definedName name="UAcct392Cn">'[29]Func Study'!$AB$1832</definedName>
    <definedName name="UAcct392L">'[29]Func Study'!$AB$1935</definedName>
    <definedName name="UAcct392Lrcl">'[29]Func Study'!$AB$1937</definedName>
    <definedName name="UAcct392S">'[29]Func Study'!$AB$1829</definedName>
    <definedName name="UAcct392Se">'[29]Func Study'!$AB$1834</definedName>
    <definedName name="UAcct392Sg">'[29]Func Study'!$AB$1831</definedName>
    <definedName name="UAcct392Sgp">'[29]Func Study'!$AB$1835</definedName>
    <definedName name="UAcct392Sgu">'[29]Func Study'!$AB$1833</definedName>
    <definedName name="UAcct392So">'[29]Func Study'!$AB$1830</definedName>
    <definedName name="UACCT392SSGCH">'[29]Func Study'!$AB$1836</definedName>
    <definedName name="UAcct393S">'[29]Func Study'!$AB$1841</definedName>
    <definedName name="UAcct393Sg">'[29]Func Study'!$AB$1845</definedName>
    <definedName name="UAcct393Sgp">'[29]Func Study'!$AB$1842</definedName>
    <definedName name="UAcct393Sgu">'[29]Func Study'!$AB$1843</definedName>
    <definedName name="UAcct393So">'[29]Func Study'!$AB$1844</definedName>
    <definedName name="UACCT393SSGCT">'[29]Func Study'!$AB$1846</definedName>
    <definedName name="UAcct394S">'[29]Func Study'!$AB$1850</definedName>
    <definedName name="UAcct394Se">'[29]Func Study'!$AB$1854</definedName>
    <definedName name="UAcct394Sg">'[29]Func Study'!$AB$1855</definedName>
    <definedName name="UAcct394Sgp">'[29]Func Study'!$AB$1851</definedName>
    <definedName name="UAcct394Sgu">'[29]Func Study'!$AB$1852</definedName>
    <definedName name="UAcct394So">'[29]Func Study'!$AB$1853</definedName>
    <definedName name="UACCT394SSGCH">'[29]Func Study'!$AB$1856</definedName>
    <definedName name="UAcct395S">'[29]Func Study'!$AB$1861</definedName>
    <definedName name="UAcct395Se">'[29]Func Study'!$AB$1865</definedName>
    <definedName name="UAcct395Sg">'[29]Func Study'!$AB$1866</definedName>
    <definedName name="UAcct395Sgp">'[29]Func Study'!$AB$1862</definedName>
    <definedName name="UAcct395Sgu">'[29]Func Study'!$AB$1863</definedName>
    <definedName name="UAcct395So">'[29]Func Study'!$AB$1864</definedName>
    <definedName name="UACCT395SSGCH">'[29]Func Study'!$AB$1867</definedName>
    <definedName name="UAcct396S">'[29]Func Study'!$AB$1872</definedName>
    <definedName name="UAcct396Se">'[29]Func Study'!$AB$1877</definedName>
    <definedName name="UAcct396Sg">'[29]Func Study'!$AB$1874</definedName>
    <definedName name="UAcct396Sgp">'[29]Func Study'!$AB$1873</definedName>
    <definedName name="UAcct396Sgu">'[29]Func Study'!$AB$1876</definedName>
    <definedName name="UAcct396So">'[29]Func Study'!$AB$1875</definedName>
    <definedName name="UACCT396SSGCH">'[29]Func Study'!$AB$1879</definedName>
    <definedName name="UACCT396SSGCT">'[29]Func Study'!$AB$1878</definedName>
    <definedName name="UAcct397Cn">'[29]Func Study'!$AB$1890</definedName>
    <definedName name="UAcct397JBG">'[29]Func Study'!$AB$1893</definedName>
    <definedName name="UAcct397S">'[29]Func Study'!$AB$1886</definedName>
    <definedName name="UAcct397Se">'[29]Func Study'!$AB$1892</definedName>
    <definedName name="UAcct397Sg">'[29]Func Study'!$AB$1891</definedName>
    <definedName name="UAcct397Sgp">'[29]Func Study'!$AB$1887</definedName>
    <definedName name="UAcct397Sgu">'[29]Func Study'!$AB$1888</definedName>
    <definedName name="UAcct397So">'[29]Func Study'!$AB$1889</definedName>
    <definedName name="UAcct398Cn">'[29]Func Study'!$AB$1902</definedName>
    <definedName name="UAcct398S">'[29]Func Study'!$AB$1899</definedName>
    <definedName name="UAcct398Se">'[29]Func Study'!$AB$1904</definedName>
    <definedName name="UAcct398Sg">'[29]Func Study'!$AB$1905</definedName>
    <definedName name="UAcct398Sgp">'[29]Func Study'!$AB$1900</definedName>
    <definedName name="UAcct398Sgu">'[29]Func Study'!$AB$1901</definedName>
    <definedName name="UAcct398So">'[29]Func Study'!$AB$1903</definedName>
    <definedName name="UACCT398SSGCT">'[29]Func Study'!$AB$1906</definedName>
    <definedName name="UAcct399">'[29]Func Study'!$AB$1913</definedName>
    <definedName name="UAcct399G">'[29]Func Study'!$AB$1955</definedName>
    <definedName name="UAcct399L">'[29]Func Study'!$AB$1917</definedName>
    <definedName name="UAcct399Lrcl">'[29]Func Study'!$AB$1919</definedName>
    <definedName name="UAcct403360">'[29]Func Study'!$AB$1090</definedName>
    <definedName name="UAcct403361">'[29]Func Study'!$AB$1091</definedName>
    <definedName name="UAcct403362">'[29]Func Study'!$AB$1092</definedName>
    <definedName name="UAcct403364">'[29]Func Study'!$AB$1094</definedName>
    <definedName name="UAcct403365">'[29]Func Study'!$AB$1095</definedName>
    <definedName name="UAcct403366">'[29]Func Study'!$AB$1096</definedName>
    <definedName name="UAcct403367">'[29]Func Study'!$AB$1097</definedName>
    <definedName name="UAcct403368">'[29]Func Study'!$AB$1098</definedName>
    <definedName name="UAcct403369">'[29]Func Study'!$AB$1099</definedName>
    <definedName name="UAcct403370">'[29]Func Study'!$AB$1100</definedName>
    <definedName name="UAcct403371">'[29]Func Study'!$AB$1101</definedName>
    <definedName name="UAcct403372">'[29]Func Study'!$AB$1102</definedName>
    <definedName name="UAcct403373">'[29]Func Study'!$AB$1103</definedName>
    <definedName name="UAcct403Ep">'[29]Func Study'!$AB$1130</definedName>
    <definedName name="UAcct403Gpcn">'[29]Func Study'!$AB$1111</definedName>
    <definedName name="UAcct403GPDGP">'[29]Func Study'!$AB$1108</definedName>
    <definedName name="UAcct403GPDGU">'[29]Func Study'!$AB$1109</definedName>
    <definedName name="UAcct403GPJBG">'[29]Func Study'!$AB$1115</definedName>
    <definedName name="UAcct403Gps">'[29]Func Study'!$AB$1107</definedName>
    <definedName name="UAcct403Gpsg">'[29]Func Study'!$AB$1112</definedName>
    <definedName name="UAcct403Gpso">'[29]Func Study'!$AB$1113</definedName>
    <definedName name="UAcct403Gv0">'[29]Func Study'!$AB$1121</definedName>
    <definedName name="UAcct403Hp">'[29]Func Study'!$AB$1072</definedName>
    <definedName name="UACCT403JBE">'[29]Func Study'!$AB$1116</definedName>
    <definedName name="UAcct403Mp">'[29]Func Study'!$AB$1125</definedName>
    <definedName name="UAcct403Np">'[29]Func Study'!$AB$1065</definedName>
    <definedName name="UAcct403Op">'[29]Func Study'!$AB$1080</definedName>
    <definedName name="UAcct403OPCAGE">'[29]Func Study'!$AB$1078</definedName>
    <definedName name="UAcct403Sp">'[29]Func Study'!$AB$1061</definedName>
    <definedName name="UAcct403SPJBG">'[29]Func Study'!$AB$1058</definedName>
    <definedName name="UAcct403Tp">'[29]Func Study'!$AB$1087</definedName>
    <definedName name="UAcct404330">'[29]Func Study'!$AB$1177</definedName>
    <definedName name="UACCT404GP">'[29]Func Study'!$AB$1146</definedName>
    <definedName name="UACCT404GPCN">'[29]Func Study'!$AB$1143</definedName>
    <definedName name="UACCT404GPSO">'[29]Func Study'!$AB$1141</definedName>
    <definedName name="UAcct404Ipcn">'[29]Func Study'!$AB$1158</definedName>
    <definedName name="UAcct404IPJBG">'[29]Func Study'!$AB$1163</definedName>
    <definedName name="UAcct404Ips">'[29]Func Study'!$AB$1154</definedName>
    <definedName name="UAcct404Ipse">'[29]Func Study'!$AB$1155</definedName>
    <definedName name="UAcct404Ipsg">'[29]Func Study'!$AB$1156</definedName>
    <definedName name="UAcct404Ipsg1">'[29]Func Study'!$AB$1159</definedName>
    <definedName name="UAcct404Ipsg2">'[29]Func Study'!$AB$1160</definedName>
    <definedName name="UAcct404Ipso">'[29]Func Study'!$AB$1157</definedName>
    <definedName name="UAcct404M">'[29]Func Study'!$AB$1168</definedName>
    <definedName name="UACCT404OP">'[29]Func Study'!$AB$1172</definedName>
    <definedName name="UACCT404SP">'[29]Func Study'!$AB$1151</definedName>
    <definedName name="UAcct405">'[29]Func Study'!$AB$1185</definedName>
    <definedName name="UAcct406">'[29]Func Study'!$AB$1193</definedName>
    <definedName name="UAcct407">'[29]Func Study'!$AB$1202</definedName>
    <definedName name="UAcct408">'[29]Func Study'!$AB$1221</definedName>
    <definedName name="UAcct408S">'[29]Func Study'!$AB$1213</definedName>
    <definedName name="UAcct41010">'[29]Func Study'!$AB$1294</definedName>
    <definedName name="UAcct41011">'[29]Func Study'!$AB$1309</definedName>
    <definedName name="UACCT41020">'[30]Functional Study'!#REF!</definedName>
    <definedName name="UACCT41020BADDEBT">'[30]Functional Study'!#REF!</definedName>
    <definedName name="UACCT41020DITEXP">'[30]Functional Study'!#REF!</definedName>
    <definedName name="UACCT41020DNPU">'[30]Functional Study'!#REF!</definedName>
    <definedName name="UACCT41020S">'[30]Functional Study'!#REF!</definedName>
    <definedName name="UACCT41020SE">'[30]Functional Study'!#REF!</definedName>
    <definedName name="UACCT41020SG">'[30]Functional Study'!#REF!</definedName>
    <definedName name="UACCT41020SGCT">'[30]Functional Study'!#REF!</definedName>
    <definedName name="UACCT41020SGPP">'[30]Functional Study'!#REF!</definedName>
    <definedName name="UACCT41020SO">'[30]Functional Study'!#REF!</definedName>
    <definedName name="UACCT41020TROJP">'[30]Functional Study'!#REF!</definedName>
    <definedName name="UACCT4102SNPD">'[30]Functional Study'!#REF!</definedName>
    <definedName name="UAcct41110">'[29]Func Study'!$AB$1325</definedName>
    <definedName name="UAcct41111">'[30]Functional Study'!#REF!</definedName>
    <definedName name="UAcct41111Baddebt">'[30]Functional Study'!#REF!</definedName>
    <definedName name="UAcct41111Dgp">'[30]Functional Study'!#REF!</definedName>
    <definedName name="UAcct41111Dgu">'[30]Functional Study'!#REF!</definedName>
    <definedName name="UAcct41111Ditexp">'[30]Functional Study'!#REF!</definedName>
    <definedName name="UAcct41111Dnpp">'[30]Functional Study'!#REF!</definedName>
    <definedName name="UAcct41111Dnptp">'[30]Functional Study'!#REF!</definedName>
    <definedName name="UAcct41111S">'[30]Functional Study'!#REF!</definedName>
    <definedName name="UAcct41111Se">'[30]Functional Study'!#REF!</definedName>
    <definedName name="UAcct41111Sg">'[30]Functional Study'!#REF!</definedName>
    <definedName name="UAcct41111Sgpp">'[30]Functional Study'!#REF!</definedName>
    <definedName name="UAcct41111So">'[30]Functional Study'!#REF!</definedName>
    <definedName name="UAcct41111Trojp">'[30]Functional Study'!#REF!</definedName>
    <definedName name="UAcct41140">'[29]Func Study'!$AB$1232</definedName>
    <definedName name="UAcct41141">'[29]Func Study'!$AB$1237</definedName>
    <definedName name="UAcct41160">'[29]Func Study'!$AB$369</definedName>
    <definedName name="UAcct41170">'[29]Func Study'!$AB$374</definedName>
    <definedName name="UAcct4118">'[29]Func Study'!$AB$378</definedName>
    <definedName name="UAcct41181">'[29]Func Study'!$AB$381</definedName>
    <definedName name="UAcct4194">'[29]Func Study'!$AB$385</definedName>
    <definedName name="UAcct421">'[29]Func Study'!$AB$394</definedName>
    <definedName name="UAcct4311">'[29]Func Study'!$AB$401</definedName>
    <definedName name="UAcct442Se">'[29]Func Study'!$AB$259</definedName>
    <definedName name="UAcct442Sg">'[29]Func Study'!$AB$260</definedName>
    <definedName name="UAcct447">'[29]Func Study'!$AB$281</definedName>
    <definedName name="UAcct447CAEE">'[27]Func Study'!#REF!</definedName>
    <definedName name="UAcct447CAGE">'[27]Func Study'!#REF!</definedName>
    <definedName name="UAcct447Dgu">'[28]Func Study'!#REF!</definedName>
    <definedName name="UACCT447NPC">'[29]Func Study'!$AB$289</definedName>
    <definedName name="UACCT447NPCCAEW">'[29]Func Study'!$AB$286</definedName>
    <definedName name="UACCT447NPCCAGW">'[29]Func Study'!$AB$287</definedName>
    <definedName name="UACCT447NPCDGP">'[29]Func Study'!$AB$288</definedName>
    <definedName name="UAcct447S">'[29]Func Study'!$AB$280</definedName>
    <definedName name="UAcct448S">'[29]Func Study'!$AB$274</definedName>
    <definedName name="UAcct448So">'[29]Func Study'!$AB$275</definedName>
    <definedName name="UAcct449">'[29]Func Study'!$AB$294</definedName>
    <definedName name="UAcct450">'[29]Func Study'!$AB$304</definedName>
    <definedName name="UAcct450S">'[29]Func Study'!$AB$302</definedName>
    <definedName name="UAcct450So">'[29]Func Study'!$AB$303</definedName>
    <definedName name="UAcct451S">'[29]Func Study'!$AB$307</definedName>
    <definedName name="UAcct451Sg">'[29]Func Study'!$AB$308</definedName>
    <definedName name="UAcct451So">'[29]Func Study'!$AB$309</definedName>
    <definedName name="UAcct453">'[29]Func Study'!$AB$315</definedName>
    <definedName name="UAcct453CAGE">'[27]Func Study'!#REF!</definedName>
    <definedName name="UAcct453CAGW">'[27]Func Study'!#REF!</definedName>
    <definedName name="UAcct454">'[29]Func Study'!$AB$322</definedName>
    <definedName name="UAcct454JBG">'[29]Func Study'!$AB$319</definedName>
    <definedName name="UAcct454S">'[29]Func Study'!$AB$318</definedName>
    <definedName name="UAcct454Sg">'[29]Func Study'!$AB$320</definedName>
    <definedName name="UAcct454So">'[29]Func Study'!$AB$321</definedName>
    <definedName name="UAcct456">'[29]Func Study'!$AB$332</definedName>
    <definedName name="UAcct456CAEW">'[29]Func Study'!$AB$331</definedName>
    <definedName name="UAcct456S">'[29]Func Study'!$AB$325</definedName>
    <definedName name="UAcct456So">'[29]Func Study'!$AB$329</definedName>
    <definedName name="UAcct500">'[29]Func Study'!$AB$416</definedName>
    <definedName name="UAcct500JBG">'[29]Func Study'!$AB$414</definedName>
    <definedName name="UAcct501">'[29]Func Study'!$AB$423</definedName>
    <definedName name="UAcct501CAEW">'[29]Func Study'!$AB$420</definedName>
    <definedName name="UAcct501JBE">'[29]Func Study'!$AB$421</definedName>
    <definedName name="UACCT501NPCCAEW">'[29]Func Study'!$AB$426</definedName>
    <definedName name="UAcct502">'[29]Func Study'!$AB$433</definedName>
    <definedName name="UAcct502CAGE">'[29]Func Study'!$AB$431</definedName>
    <definedName name="UAcct502JBG">'[27]Func Study'!#REF!</definedName>
    <definedName name="UAcct503">'[29]Func Study'!$AB$437</definedName>
    <definedName name="UACCT503NPC">'[29]Func Study'!$AB$443</definedName>
    <definedName name="UAcct505">'[29]Func Study'!$AB$449</definedName>
    <definedName name="UAcct505CAGE">'[29]Func Study'!$AB$447</definedName>
    <definedName name="UAcct505JBG">'[27]Func Study'!#REF!</definedName>
    <definedName name="UAcct506">'[29]Func Study'!$AB$455</definedName>
    <definedName name="UAcct506CAGE">'[29]Func Study'!$AB$452</definedName>
    <definedName name="UAcct506JBG">'[27]Func Study'!#REF!</definedName>
    <definedName name="UAcct507">'[29]Func Study'!$AB$464</definedName>
    <definedName name="UAcct507CAGE">'[29]Func Study'!$AB$462</definedName>
    <definedName name="UAcct507JBG">'[27]Func Study'!#REF!</definedName>
    <definedName name="UAcct510">'[29]Func Study'!$AB$469</definedName>
    <definedName name="UAcct510CAGE">'[29]Func Study'!$AB$467</definedName>
    <definedName name="UAcct510JBG">'[27]Func Study'!#REF!</definedName>
    <definedName name="UAcct511">'[29]Func Study'!$AB$474</definedName>
    <definedName name="UAcct511CAGE">'[29]Func Study'!$AB$472</definedName>
    <definedName name="UAcct511JBG">'[27]Func Study'!#REF!</definedName>
    <definedName name="UAcct512">'[29]Func Study'!$AB$479</definedName>
    <definedName name="UAcct512CAGE">'[29]Func Study'!$AB$477</definedName>
    <definedName name="UAcct512JBG">'[27]Func Study'!#REF!</definedName>
    <definedName name="UAcct513">'[29]Func Study'!$AB$484</definedName>
    <definedName name="UAcct513CAGE">'[29]Func Study'!$AB$482</definedName>
    <definedName name="UAcct513JBG">'[27]Func Study'!#REF!</definedName>
    <definedName name="UAcct514">'[29]Func Study'!$AB$489</definedName>
    <definedName name="UAcct514CAGE">'[29]Func Study'!$AB$487</definedName>
    <definedName name="UAcct514JBG">'[27]Func Study'!#REF!</definedName>
    <definedName name="UAcct517">'[29]Func Study'!$AB$498</definedName>
    <definedName name="UAcct518">'[29]Func Study'!$AB$502</definedName>
    <definedName name="UAcct519">'[29]Func Study'!$AB$507</definedName>
    <definedName name="UAcct520">'[29]Func Study'!$AB$511</definedName>
    <definedName name="UAcct523">'[29]Func Study'!$AB$515</definedName>
    <definedName name="UAcct524">'[29]Func Study'!$AB$519</definedName>
    <definedName name="UAcct528">'[29]Func Study'!$AB$523</definedName>
    <definedName name="UAcct529">'[29]Func Study'!$AB$527</definedName>
    <definedName name="UAcct530">'[29]Func Study'!$AB$531</definedName>
    <definedName name="UAcct531">'[29]Func Study'!$AB$535</definedName>
    <definedName name="UAcct532">'[29]Func Study'!$AB$539</definedName>
    <definedName name="UAcct535">'[29]Func Study'!$AB$551</definedName>
    <definedName name="UAcct536">'[29]Func Study'!$AB$555</definedName>
    <definedName name="UAcct537">'[29]Func Study'!$AB$559</definedName>
    <definedName name="UAcct538">'[29]Func Study'!$AB$563</definedName>
    <definedName name="UAcct539">'[29]Func Study'!$AB$568</definedName>
    <definedName name="UAcct540">'[29]Func Study'!$AB$572</definedName>
    <definedName name="UAcct541">'[29]Func Study'!$AB$576</definedName>
    <definedName name="UAcct542">'[29]Func Study'!$AB$580</definedName>
    <definedName name="UAcct543">'[29]Func Study'!$AB$584</definedName>
    <definedName name="UAcct544">'[29]Func Study'!$AB$588</definedName>
    <definedName name="UAcct545">'[29]Func Study'!$AB$592</definedName>
    <definedName name="UAcct546">'[29]Func Study'!$AB$606</definedName>
    <definedName name="UAcct546CAGE">'[29]Func Study'!$AB$605</definedName>
    <definedName name="UAcct547CAEW">'[29]Func Study'!$AB$610</definedName>
    <definedName name="UACCT547NPCCAEW">'[29]Func Study'!$AB$613</definedName>
    <definedName name="UAcct547Se">'[29]Func Study'!$AB$609</definedName>
    <definedName name="UAcct548">'[29]Func Study'!$AB$621</definedName>
    <definedName name="UACCT548CAGE">'[29]Func Study'!$AB$620</definedName>
    <definedName name="UAcct549">'[29]Func Study'!$AB$626</definedName>
    <definedName name="Uacct549CAGE">'[29]Func Study'!$AB$625</definedName>
    <definedName name="UAcct5506SE">'[27]Func Study'!#REF!</definedName>
    <definedName name="UAcct551CAGE">'[29]Func Study'!$AB$634</definedName>
    <definedName name="UACCT551SG">'[29]Func Study'!$AB$635</definedName>
    <definedName name="UACCT552CAGE">'[29]Func Study'!$AB$640</definedName>
    <definedName name="UAcct552SG">'[29]Func Study'!$AB$639</definedName>
    <definedName name="UACCT553CAGE">'[29]Func Study'!$AB$646</definedName>
    <definedName name="UAcct553SG">'[29]Func Study'!$AB$645</definedName>
    <definedName name="UACCT554CAGE">'[29]Func Study'!$AB$651</definedName>
    <definedName name="UAcct554SG">'[29]Func Study'!$AB$650</definedName>
    <definedName name="UAcct555CAEE">'[27]Func Study'!#REF!</definedName>
    <definedName name="UAcct555CAEW">'[29]Func Study'!$AB$665</definedName>
    <definedName name="UAcct555CAGE">'[27]Func Study'!#REF!</definedName>
    <definedName name="UAcct555CAGW">'[29]Func Study'!$AB$664</definedName>
    <definedName name="UACCT555DGP">'[29]Func Study'!$AB$670</definedName>
    <definedName name="UACCT555NPCCAEW">'[29]Func Study'!$AB$669</definedName>
    <definedName name="UACCT555NPCCAGW">'[29]Func Study'!$AB$668</definedName>
    <definedName name="UAcct555S">'[29]Func Study'!$AB$663</definedName>
    <definedName name="UAcct555Se">'[29]Func Study'!$AB$665</definedName>
    <definedName name="UACCT555SG">'[29]Func Study'!$AB$664</definedName>
    <definedName name="UAcct556">'[29]Func Study'!$AB$676</definedName>
    <definedName name="UAcct557">'[29]Func Study'!$AB$685</definedName>
    <definedName name="UAcct560">'[29]Func Study'!$AB$715</definedName>
    <definedName name="UAcct561">'[29]Func Study'!$AB$720</definedName>
    <definedName name="UAcct562">'[29]Func Study'!$AB$726</definedName>
    <definedName name="UAcct563">'[29]Func Study'!$AB$731</definedName>
    <definedName name="UAcct564">'[29]Func Study'!$AB$735</definedName>
    <definedName name="UAcct565">'[29]Func Study'!$AB$739</definedName>
    <definedName name="UACCT565NPC">'[29]Func Study'!$AB$744</definedName>
    <definedName name="UACCT565NPCCAGW">'[29]Func Study'!$AB$742</definedName>
    <definedName name="UAcct566">'[29]Func Study'!$AB$748</definedName>
    <definedName name="UAcct567">'[29]Func Study'!$AB$752</definedName>
    <definedName name="UAcct568">'[29]Func Study'!$AB$756</definedName>
    <definedName name="UAcct569">'[29]Func Study'!$AB$760</definedName>
    <definedName name="UAcct570">'[29]Func Study'!$AB$765</definedName>
    <definedName name="UAcct571">'[29]Func Study'!$AB$770</definedName>
    <definedName name="UAcct572">'[29]Func Study'!$AB$774</definedName>
    <definedName name="UAcct573">'[29]Func Study'!$AB$778</definedName>
    <definedName name="UAcct580">'[29]Func Study'!$AB$791</definedName>
    <definedName name="UAcct581">'[29]Func Study'!$AB$796</definedName>
    <definedName name="UAcct582">'[29]Func Study'!$AB$801</definedName>
    <definedName name="UAcct583">'[29]Func Study'!$AB$806</definedName>
    <definedName name="UAcct584">'[29]Func Study'!$AB$811</definedName>
    <definedName name="UAcct585">'[29]Func Study'!$AB$816</definedName>
    <definedName name="UAcct586">'[29]Func Study'!$AB$821</definedName>
    <definedName name="UAcct587">'[29]Func Study'!$AB$826</definedName>
    <definedName name="UAcct588">'[29]Func Study'!$AB$831</definedName>
    <definedName name="UAcct589">'[29]Func Study'!$AB$836</definedName>
    <definedName name="UAcct590">'[29]Func Study'!$AB$841</definedName>
    <definedName name="UAcct591">'[29]Func Study'!$AB$846</definedName>
    <definedName name="UAcct592">'[29]Func Study'!$AB$851</definedName>
    <definedName name="UAcct593">'[29]Func Study'!$AB$856</definedName>
    <definedName name="UAcct594">'[29]Func Study'!$AB$861</definedName>
    <definedName name="UAcct595">'[29]Func Study'!$AB$866</definedName>
    <definedName name="UAcct596">'[29]Func Study'!$AB$876</definedName>
    <definedName name="UAcct597">'[29]Func Study'!$AB$881</definedName>
    <definedName name="UAcct598">'[29]Func Study'!$AB$886</definedName>
    <definedName name="UAcct901">'[29]Func Study'!$AB$898</definedName>
    <definedName name="UAcct902">'[29]Func Study'!$AB$903</definedName>
    <definedName name="UAcct903">'[29]Func Study'!$AB$908</definedName>
    <definedName name="UAcct904">'[29]Func Study'!$AB$914</definedName>
    <definedName name="Uacct904SG">'[31]Functional Study'!#REF!</definedName>
    <definedName name="UAcct905">'[29]Func Study'!$AB$919</definedName>
    <definedName name="UAcct907">'[29]Func Study'!$AB$933</definedName>
    <definedName name="UAcct908">'[29]Func Study'!$AB$938</definedName>
    <definedName name="UAcct909">'[29]Func Study'!$AB$943</definedName>
    <definedName name="UAcct910">'[29]Func Study'!$AB$948</definedName>
    <definedName name="UAcct911">'[29]Func Study'!$AB$959</definedName>
    <definedName name="UAcct912">'[29]Func Study'!$AB$964</definedName>
    <definedName name="UAcct913">'[29]Func Study'!$AB$969</definedName>
    <definedName name="UAcct916">'[29]Func Study'!$AB$974</definedName>
    <definedName name="UAcct920">'[29]Func Study'!$AB$985</definedName>
    <definedName name="UAcct920Cn">'[29]Func Study'!$AB$983</definedName>
    <definedName name="UAcct921">'[29]Func Study'!$AB$991</definedName>
    <definedName name="UAcct921Cn">'[29]Func Study'!$AB$989</definedName>
    <definedName name="UAcct923">'[29]Func Study'!$AB$997</definedName>
    <definedName name="UAcct923CAGW">'[29]Func Study'!$AB$995</definedName>
    <definedName name="UAcct924">'[29]Func Study'!$AB$1001</definedName>
    <definedName name="UAcct925">'[29]Func Study'!$AB$1005</definedName>
    <definedName name="UAcct926">'[29]Func Study'!$AB$1011</definedName>
    <definedName name="UAcct927">'[29]Func Study'!$AB$1016</definedName>
    <definedName name="UAcct928">'[29]Func Study'!$AB$1023</definedName>
    <definedName name="UAcct929">'[29]Func Study'!$AB$1028</definedName>
    <definedName name="UAcct930">'[29]Func Study'!$AB$1034</definedName>
    <definedName name="UAcct931">'[29]Func Study'!$AB$1039</definedName>
    <definedName name="UAcct935">'[29]Func Study'!$AB$1045</definedName>
    <definedName name="UAcctAGA">'[29]Func Study'!$AB$296</definedName>
    <definedName name="UAcctcwc">'[29]Func Study'!$AB$2136</definedName>
    <definedName name="UAcctd00">'[29]Func Study'!$AB$1786</definedName>
    <definedName name="UAcctdfa">'[29]Func Study'!#REF!</definedName>
    <definedName name="UAcctdfad">'[29]Func Study'!#REF!</definedName>
    <definedName name="UAcctdfap">'[29]Func Study'!#REF!</definedName>
    <definedName name="UAcctdfat">'[29]Func Study'!#REF!</definedName>
    <definedName name="UAcctds0">'[29]Func Study'!$AB$1790</definedName>
    <definedName name="UACCTECDDGP">'[29]Func Study'!$AB$687</definedName>
    <definedName name="UACCTECDMC">'[29]Func Study'!$AB$689</definedName>
    <definedName name="UACCTECDS">'[29]Func Study'!$AB$691</definedName>
    <definedName name="UACCTECDSG1">'[29]Func Study'!$AB$688</definedName>
    <definedName name="UACCTECDSG2">'[29]Func Study'!$AB$690</definedName>
    <definedName name="UACCTECDSG3">'[29]Func Study'!$AB$692</definedName>
    <definedName name="UAcctfit">'[29]Func Study'!$AB$1395</definedName>
    <definedName name="UAcctg00">'[29]Func Study'!$AB$1947</definedName>
    <definedName name="UAccth00">'[29]Func Study'!$AB$1545</definedName>
    <definedName name="UAccti00">'[29]Func Study'!$AB$1993</definedName>
    <definedName name="UAcctn00">'[29]Func Study'!$AB$1496</definedName>
    <definedName name="UAccto00">'[29]Func Study'!$AB$1606</definedName>
    <definedName name="UAcctowc">'[29]Func Study'!$AB$2149</definedName>
    <definedName name="UACCTOWCSSECH">'[29]Func Study'!$AB$2148</definedName>
    <definedName name="UAccts00">'[29]Func Study'!$AB$1455</definedName>
    <definedName name="UAcctsttax">'[29]Func Study'!$AB$1377</definedName>
    <definedName name="UAcctt00">'[29]Func Study'!$AB$1682</definedName>
    <definedName name="UBakerAvail" localSheetId="1">#REF!</definedName>
    <definedName name="UBakerAvail" localSheetId="3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1">#REF!</definedName>
    <definedName name="UNBILREV" localSheetId="3">#REF!</definedName>
    <definedName name="UNBILREV">#REF!</definedName>
    <definedName name="UncollectibleAccounts">[35]Variables!$D$25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1">#REF!</definedName>
    <definedName name="UNITCOMPARE" localSheetId="3">#REF!</definedName>
    <definedName name="UNITCOMPARE">#REF!</definedName>
    <definedName name="UNITCOSTS" localSheetId="1">#REF!</definedName>
    <definedName name="UNITCOSTS" localSheetId="3">#REF!</definedName>
    <definedName name="UNITCOSTS">#REF!</definedName>
    <definedName name="UTG" localSheetId="1">#REF!</definedName>
    <definedName name="UTG" localSheetId="3">#REF!</definedName>
    <definedName name="UTG">#REF!</definedName>
    <definedName name="UtGrossReceipts">[35]Variables!$D$29</definedName>
    <definedName name="UTN" localSheetId="1">#REF!</definedName>
    <definedName name="UTN" localSheetId="3">#REF!</definedName>
    <definedName name="UTN">#REF!</definedName>
    <definedName name="v" localSheetId="7" hidden="1">{#N/A,#N/A,FALSE,"Coversheet";#N/A,#N/A,FALSE,"QA"}</definedName>
    <definedName name="v" localSheetId="1" hidden="1">{#N/A,#N/A,FALSE,"Coversheet";#N/A,#N/A,FALSE,"QA"}</definedName>
    <definedName name="v" localSheetId="3" hidden="1">{#N/A,#N/A,FALSE,"Coversheet";#N/A,#N/A,FALSE,"QA"}</definedName>
    <definedName name="v" localSheetId="8" hidden="1">{#N/A,#N/A,FALSE,"Coversheet";#N/A,#N/A,FALSE,"QA"}</definedName>
    <definedName name="v" localSheetId="2" hidden="1">{#N/A,#N/A,FALSE,"Coversheet";#N/A,#N/A,FALSE,"QA"}</definedName>
    <definedName name="v" hidden="1">{#N/A,#N/A,FALSE,"Coversheet";#N/A,#N/A,FALSE,"QA"}</definedName>
    <definedName name="ValidAccount">[32]Variables!$AK$43:$AK$369</definedName>
    <definedName name="Value" localSheetId="7" hidden="1">{#N/A,#N/A,FALSE,"Summ";#N/A,#N/A,FALSE,"General"}</definedName>
    <definedName name="Value" localSheetId="1" hidden="1">{#N/A,#N/A,FALSE,"Summ";#N/A,#N/A,FALSE,"General"}</definedName>
    <definedName name="Value" localSheetId="3" hidden="1">{#N/A,#N/A,FALSE,"Summ";#N/A,#N/A,FALSE,"General"}</definedName>
    <definedName name="Value" localSheetId="8" hidden="1">{#N/A,#N/A,FALSE,"Summ";#N/A,#N/A,FALSE,"General"}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 localSheetId="7">IF(Loan_Amount*Interest_Rate*Loan_Years*Loan_Start&gt;0,1,0)</definedName>
    <definedName name="Values_Entered" localSheetId="1">IF(Loan_Amount*Interest_Rate*Loan_Years*Loan_Start&gt;0,1,0)</definedName>
    <definedName name="Values_Entered" localSheetId="3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R" localSheetId="1">[37]Backup!#REF!</definedName>
    <definedName name="VAR" localSheetId="3">[37]Backup!#REF!</definedName>
    <definedName name="VAR" localSheetId="2">[37]Backup!#REF!</definedName>
    <definedName name="VAR">[37]Backup!#REF!</definedName>
    <definedName name="VARIABLE" localSheetId="1">[64]Summary!#REF!</definedName>
    <definedName name="VARIABLE" localSheetId="3">[64]Summary!#REF!</definedName>
    <definedName name="VARIABLE" localSheetId="2">[64]Summary!#REF!</definedName>
    <definedName name="VARIABLE">[64]Summary!#REF!</definedName>
    <definedName name="vartrans" localSheetId="1">#REF!</definedName>
    <definedName name="vartrans" localSheetId="3">#REF!</definedName>
    <definedName name="vartrans" localSheetId="2">#REF!</definedName>
    <definedName name="vartrans">#REF!</definedName>
    <definedName name="VOMEsc">[33]Assumptions!$C$21</definedName>
    <definedName name="VOUCHER" localSheetId="1">#REF!</definedName>
    <definedName name="VOUCHER" localSheetId="3">#REF!</definedName>
    <definedName name="VOUCHER">#REF!</definedName>
    <definedName name="w" localSheetId="7" hidden="1">{#N/A,#N/A,FALSE,"Schedule F";#N/A,#N/A,FALSE,"Schedule G"}</definedName>
    <definedName name="w" localSheetId="1" hidden="1">{#N/A,#N/A,FALSE,"Schedule F";#N/A,#N/A,FALSE,"Schedule G"}</definedName>
    <definedName name="w" localSheetId="3" hidden="1">{#N/A,#N/A,FALSE,"Schedule F";#N/A,#N/A,FALSE,"Schedule G"}</definedName>
    <definedName name="w" localSheetId="8" hidden="1">{#N/A,#N/A,FALSE,"Schedule F";#N/A,#N/A,FALSE,"Schedule G"}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>[33]Assumptions!$I$61</definedName>
    <definedName name="WAGES">[22]model!#REF!</definedName>
    <definedName name="WaRevenueTax">[35]Variables!$D$27</definedName>
    <definedName name="warrantyOM" localSheetId="1">#REF!</definedName>
    <definedName name="warrantyOM" localSheetId="3">#REF!</definedName>
    <definedName name="warrantyOM">#REF!</definedName>
    <definedName name="we" localSheetId="7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1">#REF!</definedName>
    <definedName name="WEATHER" localSheetId="3">#REF!</definedName>
    <definedName name="WEATHER">#REF!</definedName>
    <definedName name="WEATHRNORM" localSheetId="1">#REF!</definedName>
    <definedName name="WEATHRNORM" localSheetId="3">#REF!</definedName>
    <definedName name="WEATHRNORM">#REF!</definedName>
    <definedName name="WH" localSheetId="7" hidden="1">{#N/A,#N/A,FALSE,"Coversheet";#N/A,#N/A,FALSE,"QA"}</definedName>
    <definedName name="WH" localSheetId="1" hidden="1">{#N/A,#N/A,FALSE,"Coversheet";#N/A,#N/A,FALSE,"QA"}</definedName>
    <definedName name="WH" localSheetId="3" hidden="1">{#N/A,#N/A,FALSE,"Coversheet";#N/A,#N/A,FALSE,"QA"}</definedName>
    <definedName name="WH" localSheetId="8" hidden="1">{#N/A,#N/A,FALSE,"Coversheet";#N/A,#N/A,FALSE,"QA"}</definedName>
    <definedName name="WH" localSheetId="2" hidden="1">{#N/A,#N/A,FALSE,"Coversheet";#N/A,#N/A,FALSE,"QA"}</definedName>
    <definedName name="WH" hidden="1">{#N/A,#N/A,FALSE,"Coversheet";#N/A,#N/A,FALSE,"QA"}</definedName>
    <definedName name="whorn_db" localSheetId="1">#REF!</definedName>
    <definedName name="whorn_db" localSheetId="3">#REF!</definedName>
    <definedName name="whorn_db">#REF!</definedName>
    <definedName name="WIDTH" localSheetId="1">#REF!</definedName>
    <definedName name="WIDTH" localSheetId="3">#REF!</definedName>
    <definedName name="WIDTH">#REF!</definedName>
    <definedName name="WindDate" localSheetId="3">'[52]Dispatch Cases'!#REF!</definedName>
    <definedName name="WindDate">'[52]Dispatch Cases'!#REF!</definedName>
    <definedName name="WINTER" localSheetId="3">[85]Bremerton!#REF!</definedName>
    <definedName name="WINTER">[85]Bremerton!#REF!</definedName>
    <definedName name="WinterPeak">'[95]Load Data'!$D$9:$H$12,'[95]Load Data'!$D$20:$H$22</definedName>
    <definedName name="WORK1" localSheetId="1">#REF!</definedName>
    <definedName name="WORK1" localSheetId="3">#REF!</definedName>
    <definedName name="WORK1">#REF!</definedName>
    <definedName name="WORK2" localSheetId="1">#REF!</definedName>
    <definedName name="WORK2" localSheetId="3">#REF!</definedName>
    <definedName name="WORK2">#REF!</definedName>
    <definedName name="WORK3" localSheetId="1">#REF!</definedName>
    <definedName name="WORK3" localSheetId="3">#REF!</definedName>
    <definedName name="WORK3">#REF!</definedName>
    <definedName name="WORKSHTS" localSheetId="3">'[2]Sched 46'!#REF!</definedName>
    <definedName name="WORKSHTS">'[2]Sched 46'!#REF!</definedName>
    <definedName name="WRKCAP" localSheetId="3">[22]model!#REF!</definedName>
    <definedName name="WRKCAP">[22]model!#REF!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7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7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1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3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7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1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3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7" hidden="1">{#N/A,#N/A,FALSE,"Cost Adjustment "}</definedName>
    <definedName name="wrn.Cost._.Adjustment." localSheetId="1" hidden="1">{#N/A,#N/A,FALSE,"Cost Adjustment "}</definedName>
    <definedName name="wrn.Cost._.Adjustment." localSheetId="3" hidden="1">{#N/A,#N/A,FALSE,"Cost Adjustment "}</definedName>
    <definedName name="wrn.Cost._.Adjustment." localSheetId="2" hidden="1">{#N/A,#N/A,FALSE,"Cost Adjustment "}</definedName>
    <definedName name="wrn.Cost._.Adjustment." hidden="1">{#N/A,#N/A,FALSE,"Cost Adjustment 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7" hidden="1">{#N/A,#N/A,TRUE,"Depreciation Summary";#N/A,#N/A,TRUE,"18, 21 &amp; 22 Depreciation";#N/A,#N/A,TRUE,"11 &amp; 12 Depreciation"}</definedName>
    <definedName name="wrn.Depreciation." localSheetId="1" hidden="1">{#N/A,#N/A,TRUE,"Depreciation Summary";#N/A,#N/A,TRUE,"18, 21 &amp; 22 Depreciation";#N/A,#N/A,TRUE,"11 &amp; 12 Depreciation"}</definedName>
    <definedName name="wrn.Depreciation." localSheetId="3" hidden="1">{#N/A,#N/A,TRUE,"Depreciation Summary";#N/A,#N/A,TRUE,"18, 21 &amp; 22 Depreciation";#N/A,#N/A,TRUE,"11 &amp; 12 Depreciation"}</definedName>
    <definedName name="wrn.Depreciation." localSheetId="2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7" hidden="1">{#N/A,#N/A,FALSE,"schA"}</definedName>
    <definedName name="wrn.ECR." localSheetId="1" hidden="1">{#N/A,#N/A,FALSE,"schA"}</definedName>
    <definedName name="wrn.ECR." localSheetId="3" hidden="1">{#N/A,#N/A,FALSE,"schA"}</definedName>
    <definedName name="wrn.ECR." localSheetId="8" hidden="1">{#N/A,#N/A,FALSE,"schA"}</definedName>
    <definedName name="wrn.ECR." localSheetId="2" hidden="1">{#N/A,#N/A,FALSE,"schA"}</definedName>
    <definedName name="wrn.ECR." hidden="1">{#N/A,#N/A,FALSE,"schA"}</definedName>
    <definedName name="wrn.ESTIMATE." localSheetId="7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7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1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3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7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7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7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7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7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7" hidden="1">{#N/A,#N/A,FALSE,"Cover Sheet";"Use of Equipment",#N/A,FALSE,"Area C";"Equipment Hours",#N/A,FALSE,"All";"Summary",#N/A,FALSE,"All"}</definedName>
    <definedName name="wrn.Mining._.Flexibility." localSheetId="1" hidden="1">{#N/A,#N/A,FALSE,"Cover Sheet";"Use of Equipment",#N/A,FALSE,"Area C";"Equipment Hours",#N/A,FALSE,"All";"Summary",#N/A,FALSE,"All"}</definedName>
    <definedName name="wrn.Mining._.Flexibility." localSheetId="3" hidden="1">{#N/A,#N/A,FALSE,"Cover Sheet";"Use of Equipment",#N/A,FALSE,"Area C";"Equipment Hours",#N/A,FALSE,"All";"Summary",#N/A,FALSE,"All"}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7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1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3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7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8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7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8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7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1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3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7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1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3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7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7" hidden="1">{#N/A,#N/A,FALSE,"7617 Fab";#N/A,#N/A,FALSE,"7617 NSK"}</definedName>
    <definedName name="wrn.SCHEDULE." localSheetId="1" hidden="1">{#N/A,#N/A,FALSE,"7617 Fab";#N/A,#N/A,FALSE,"7617 NSK"}</definedName>
    <definedName name="wrn.SCHEDULE." localSheetId="3" hidden="1">{#N/A,#N/A,FALSE,"7617 Fab";#N/A,#N/A,FALSE,"7617 NSK"}</definedName>
    <definedName name="wrn.SCHEDULE." localSheetId="8" hidden="1">{#N/A,#N/A,FALSE,"7617 Fab";#N/A,#N/A,FALSE,"7617 NSK"}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mi._.Annual._.Cost._.Adj." localSheetId="7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1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3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7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1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3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7" hidden="1">{#N/A,#N/A,FALSE,"Summ";#N/A,#N/A,FALSE,"General"}</definedName>
    <definedName name="wrn.Summary." localSheetId="1" hidden="1">{#N/A,#N/A,FALSE,"Summ";#N/A,#N/A,FALSE,"General"}</definedName>
    <definedName name="wrn.Summary." localSheetId="3" hidden="1">{#N/A,#N/A,FALSE,"Summ";#N/A,#N/A,FALSE,"General"}</definedName>
    <definedName name="wrn.Summary." localSheetId="8" hidden="1">{#N/A,#N/A,FALSE,"Summ";#N/A,#N/A,FALSE,"General"}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test." localSheetId="7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1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3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7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1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3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'[21]MJS-6'!$F$2</definedName>
    <definedName name="WUTC_FILING_FEE">'[21]MJS-7'!$O$15</definedName>
    <definedName name="wwp_wkly_vect_input" localSheetId="1">#REF!</definedName>
    <definedName name="wwp_wkly_vect_input" localSheetId="3">#REF!</definedName>
    <definedName name="wwp_wkly_vect_input">#REF!</definedName>
    <definedName name="www" localSheetId="7" hidden="1">{#N/A,#N/A,FALSE,"schA"}</definedName>
    <definedName name="www" localSheetId="1" hidden="1">{#N/A,#N/A,FALSE,"schA"}</definedName>
    <definedName name="www" localSheetId="3" hidden="1">{#N/A,#N/A,FALSE,"schA"}</definedName>
    <definedName name="www" localSheetId="8" hidden="1">{#N/A,#N/A,FALSE,"schA"}</definedName>
    <definedName name="www" localSheetId="2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1" hidden="1">{#N/A,#N/A,FALSE,"Coversheet";#N/A,#N/A,FALSE,"QA"}</definedName>
    <definedName name="x" localSheetId="3" hidden="1">{#N/A,#N/A,FALSE,"Coversheet";#N/A,#N/A,FALSE,"QA"}</definedName>
    <definedName name="x" localSheetId="8" hidden="1">{#N/A,#N/A,FALSE,"Coversheet";#N/A,#N/A,FALSE,"QA"}</definedName>
    <definedName name="x" localSheetId="2" hidden="1">{#N/A,#N/A,FALSE,"Coversheet";#N/A,#N/A,FALSE,"QA"}</definedName>
    <definedName name="x" hidden="1">{#N/A,#N/A,FALSE,"Coversheet";#N/A,#N/A,FALSE,"QA"}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1">#REF!</definedName>
    <definedName name="xxx" localSheetId="3">#REF!</definedName>
    <definedName name="xxx">#REF!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1">#REF!</definedName>
    <definedName name="Year" localSheetId="3">#REF!</definedName>
    <definedName name="Year">#REF!</definedName>
    <definedName name="Years_evaluated">'[96]Revison Inputs'!$B$6</definedName>
    <definedName name="YEFactors">[32]Factors!$S$3:$AG$99</definedName>
    <definedName name="YTD_Format">[77]YTD!$B$13:$D$13,[77]YTD!$B$32:$D$32</definedName>
    <definedName name="yuf" localSheetId="7" hidden="1">{#N/A,#N/A,FALSE,"Summ";#N/A,#N/A,FALSE,"General"}</definedName>
    <definedName name="yuf" localSheetId="1" hidden="1">{#N/A,#N/A,FALSE,"Summ";#N/A,#N/A,FALSE,"General"}</definedName>
    <definedName name="yuf" localSheetId="3" hidden="1">{#N/A,#N/A,FALSE,"Summ";#N/A,#N/A,FALSE,"General"}</definedName>
    <definedName name="yuf" localSheetId="8" hidden="1">{#N/A,#N/A,FALSE,"Summ";#N/A,#N/A,FALSE,"General"}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7" hidden="1">{#N/A,#N/A,FALSE,"Coversheet";#N/A,#N/A,FALSE,"QA"}</definedName>
    <definedName name="z" localSheetId="1" hidden="1">{#N/A,#N/A,FALSE,"Coversheet";#N/A,#N/A,FALSE,"QA"}</definedName>
    <definedName name="z" localSheetId="3" hidden="1">{#N/A,#N/A,FALSE,"Coversheet";#N/A,#N/A,FALSE,"QA"}</definedName>
    <definedName name="z" localSheetId="8" hidden="1">{#N/A,#N/A,FALSE,"Coversheet";#N/A,#N/A,FALSE,"QA"}</definedName>
    <definedName name="z" localSheetId="2" hidden="1">{#N/A,#N/A,FALSE,"Coversheet";#N/A,#N/A,FALSE,"QA"}</definedName>
    <definedName name="z" hidden="1">{#N/A,#N/A,FALSE,"Coversheet";#N/A,#N/A,FALSE,"QA"}</definedName>
    <definedName name="ZA">'[97] annual balance '!#REF!</definedName>
    <definedName name="zilfpldebtperc" localSheetId="1">#REF!</definedName>
    <definedName name="zilfpldebtperc" localSheetId="3">#REF!</definedName>
    <definedName name="zilfpldebtperc">#REF!</definedName>
    <definedName name="zilkhaepcdevcost" localSheetId="1">#REF!</definedName>
    <definedName name="zilkhaepcdevcost" localSheetId="3">#REF!</definedName>
    <definedName name="zilkhaepcdevcost">#REF!</definedName>
    <definedName name="zilkhaownperc" localSheetId="1">#REF!</definedName>
    <definedName name="zilkhaownperc" localSheetId="3">#REF!</definedName>
    <definedName name="zilkhaownperc">#REF!</definedName>
    <definedName name="zzz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34" i="67" l="1"/>
  <c r="AC32" i="67" l="1"/>
  <c r="N24" i="67"/>
  <c r="W24" i="67"/>
  <c r="V24" i="67"/>
  <c r="T24" i="67"/>
  <c r="S24" i="67"/>
  <c r="R24" i="67"/>
  <c r="Q24" i="67"/>
  <c r="O24" i="67"/>
  <c r="L24" i="67"/>
  <c r="K24" i="67"/>
  <c r="J24" i="67"/>
  <c r="H24" i="67"/>
  <c r="F24" i="67"/>
  <c r="C24" i="67"/>
  <c r="W20" i="67"/>
  <c r="U20" i="67"/>
  <c r="S20" i="67"/>
  <c r="R20" i="67"/>
  <c r="O20" i="67"/>
  <c r="M20" i="67"/>
  <c r="K20" i="67"/>
  <c r="J20" i="67"/>
  <c r="G20" i="67"/>
  <c r="D20" i="67"/>
  <c r="U15" i="67"/>
  <c r="S15" i="67"/>
  <c r="P15" i="67"/>
  <c r="M15" i="67"/>
  <c r="K15" i="67"/>
  <c r="G15" i="67"/>
  <c r="D15" i="67"/>
  <c r="A11" i="67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10" i="67"/>
  <c r="A9" i="67"/>
  <c r="W9" i="67"/>
  <c r="V9" i="67"/>
  <c r="U9" i="67"/>
  <c r="T9" i="67"/>
  <c r="S9" i="67"/>
  <c r="R9" i="67"/>
  <c r="Q9" i="67"/>
  <c r="P9" i="67"/>
  <c r="O9" i="67"/>
  <c r="N9" i="67"/>
  <c r="M9" i="67"/>
  <c r="L9" i="67"/>
  <c r="K9" i="67"/>
  <c r="J9" i="67"/>
  <c r="H9" i="67"/>
  <c r="G9" i="67"/>
  <c r="F9" i="67"/>
  <c r="D9" i="67"/>
  <c r="C9" i="67"/>
  <c r="N20" i="67" l="1"/>
  <c r="V20" i="67"/>
  <c r="F20" i="67"/>
  <c r="AE32" i="67"/>
  <c r="P20" i="67"/>
  <c r="C15" i="67"/>
  <c r="L15" i="67"/>
  <c r="T15" i="67"/>
  <c r="T30" i="67" s="1"/>
  <c r="T34" i="67" s="1"/>
  <c r="C20" i="67"/>
  <c r="L20" i="67"/>
  <c r="T20" i="67"/>
  <c r="E15" i="67"/>
  <c r="N15" i="67"/>
  <c r="N30" i="67" s="1"/>
  <c r="N34" i="67" s="1"/>
  <c r="V15" i="67"/>
  <c r="V30" i="67" s="1"/>
  <c r="V34" i="67" s="1"/>
  <c r="J15" i="67"/>
  <c r="J30" i="67" s="1"/>
  <c r="J34" i="67" s="1"/>
  <c r="R15" i="67"/>
  <c r="R30" i="67" s="1"/>
  <c r="R34" i="67" s="1"/>
  <c r="E20" i="67"/>
  <c r="D24" i="67"/>
  <c r="D30" i="67" s="1"/>
  <c r="D34" i="67" s="1"/>
  <c r="M24" i="67"/>
  <c r="M30" i="67" s="1"/>
  <c r="M34" i="67" s="1"/>
  <c r="U24" i="67"/>
  <c r="F15" i="67"/>
  <c r="F30" i="67" s="1"/>
  <c r="F34" i="67" s="1"/>
  <c r="O15" i="67"/>
  <c r="O30" i="67" s="1"/>
  <c r="O34" i="67" s="1"/>
  <c r="W15" i="67"/>
  <c r="W30" i="67" s="1"/>
  <c r="W34" i="67" s="1"/>
  <c r="U30" i="67"/>
  <c r="U34" i="67" s="1"/>
  <c r="H15" i="67"/>
  <c r="Q15" i="67"/>
  <c r="H20" i="67"/>
  <c r="Q20" i="67"/>
  <c r="G24" i="67"/>
  <c r="G30" i="67" s="1"/>
  <c r="G34" i="67" s="1"/>
  <c r="P24" i="67"/>
  <c r="P30" i="67" s="1"/>
  <c r="P34" i="67" s="1"/>
  <c r="K30" i="67"/>
  <c r="K34" i="67" s="1"/>
  <c r="S30" i="67"/>
  <c r="S34" i="67" s="1"/>
  <c r="H30" i="67"/>
  <c r="H34" i="67" s="1"/>
  <c r="Q30" i="67"/>
  <c r="Q34" i="67" s="1"/>
  <c r="E24" i="67"/>
  <c r="E9" i="67"/>
  <c r="AG32" i="67"/>
  <c r="AD32" i="67"/>
  <c r="AF32" i="67" s="1"/>
  <c r="L30" i="67" l="1"/>
  <c r="L34" i="67" s="1"/>
  <c r="C30" i="67"/>
  <c r="C34" i="67" s="1"/>
  <c r="E30" i="67"/>
  <c r="E34" i="67" s="1"/>
  <c r="E18" i="63"/>
  <c r="E22" i="63"/>
  <c r="E13" i="63" l="1"/>
  <c r="E27" i="63"/>
  <c r="E30" i="63" s="1"/>
  <c r="A1" i="12" l="1"/>
  <c r="F6" i="12"/>
  <c r="B8" i="56"/>
  <c r="E4" i="13" s="1"/>
  <c r="I6" i="12"/>
  <c r="G6" i="12"/>
  <c r="D6" i="12"/>
  <c r="F4" i="13"/>
  <c r="R8" i="32"/>
  <c r="T8" i="32"/>
  <c r="F17" i="62"/>
  <c r="F10" i="62"/>
  <c r="A9" i="62"/>
  <c r="A10" i="62" s="1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4" i="32"/>
  <c r="G17" i="62" l="1"/>
  <c r="H30" i="62"/>
  <c r="G46" i="62"/>
  <c r="E6" i="12"/>
  <c r="F11" i="62"/>
  <c r="F12" i="62" s="1"/>
  <c r="G10" i="62"/>
  <c r="H10" i="62" s="1"/>
  <c r="G11" i="62"/>
  <c r="H11" i="62" l="1"/>
  <c r="H12" i="62" s="1"/>
  <c r="G12" i="62"/>
  <c r="H45" i="62" l="1"/>
  <c r="H41" i="62"/>
  <c r="H43" i="62"/>
  <c r="H42" i="62"/>
  <c r="H44" i="62"/>
  <c r="E65" i="65"/>
  <c r="F64" i="65"/>
  <c r="F63" i="65"/>
  <c r="F62" i="65"/>
  <c r="F61" i="65"/>
  <c r="F65" i="65" s="1"/>
  <c r="F58" i="65"/>
  <c r="E55" i="65"/>
  <c r="E54" i="65"/>
  <c r="E53" i="65"/>
  <c r="F52" i="65"/>
  <c r="E52" i="65"/>
  <c r="E51" i="65"/>
  <c r="E50" i="65"/>
  <c r="E49" i="65"/>
  <c r="E48" i="65"/>
  <c r="E47" i="65"/>
  <c r="F46" i="65"/>
  <c r="E46" i="65"/>
  <c r="F44" i="65"/>
  <c r="F41" i="65"/>
  <c r="F55" i="65" s="1"/>
  <c r="F40" i="65"/>
  <c r="F54" i="65" s="1"/>
  <c r="F39" i="65"/>
  <c r="F53" i="65" s="1"/>
  <c r="F38" i="65"/>
  <c r="F37" i="65"/>
  <c r="F51" i="65" s="1"/>
  <c r="F36" i="65"/>
  <c r="F50" i="65" s="1"/>
  <c r="F35" i="65"/>
  <c r="F49" i="65" s="1"/>
  <c r="F34" i="65"/>
  <c r="F48" i="65" s="1"/>
  <c r="F33" i="65"/>
  <c r="F47" i="65" s="1"/>
  <c r="F32" i="65"/>
  <c r="F30" i="65"/>
  <c r="E28" i="65"/>
  <c r="F27" i="65"/>
  <c r="H18" i="65" s="1"/>
  <c r="C23" i="65"/>
  <c r="C22" i="65"/>
  <c r="C18" i="65"/>
  <c r="C17" i="65"/>
  <c r="C16" i="65"/>
  <c r="C15" i="65"/>
  <c r="C14" i="65"/>
  <c r="C13" i="65"/>
  <c r="C12" i="65"/>
  <c r="C11" i="65"/>
  <c r="C10" i="65"/>
  <c r="C9" i="65"/>
  <c r="C8" i="65"/>
  <c r="H7" i="65"/>
  <c r="C7" i="65"/>
  <c r="A11" i="64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57" i="64" s="1"/>
  <c r="A58" i="64" s="1"/>
  <c r="A59" i="64" s="1"/>
  <c r="A60" i="64" s="1"/>
  <c r="A61" i="64" s="1"/>
  <c r="A62" i="64" s="1"/>
  <c r="A63" i="64" s="1"/>
  <c r="A64" i="64" s="1"/>
  <c r="A65" i="64" s="1"/>
  <c r="A66" i="64" s="1"/>
  <c r="A67" i="64" s="1"/>
  <c r="A68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13" i="64" s="1"/>
  <c r="A114" i="64" s="1"/>
  <c r="A115" i="64" s="1"/>
  <c r="A116" i="64" s="1"/>
  <c r="A117" i="64" s="1"/>
  <c r="A118" i="64" s="1"/>
  <c r="A119" i="64" s="1"/>
  <c r="A120" i="64" s="1"/>
  <c r="A121" i="64" s="1"/>
  <c r="A122" i="64" s="1"/>
  <c r="A123" i="64" s="1"/>
  <c r="A124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69" i="64" s="1"/>
  <c r="A170" i="64" s="1"/>
  <c r="A171" i="64" s="1"/>
  <c r="A172" i="64" s="1"/>
  <c r="A173" i="64" s="1"/>
  <c r="A174" i="64" s="1"/>
  <c r="A175" i="64" s="1"/>
  <c r="A176" i="64" s="1"/>
  <c r="B28" i="64"/>
  <c r="B29" i="64" s="1"/>
  <c r="B30" i="64" s="1"/>
  <c r="B47" i="64"/>
  <c r="B48" i="64" s="1"/>
  <c r="B49" i="64" s="1"/>
  <c r="B50" i="64" s="1"/>
  <c r="G58" i="64"/>
  <c r="C59" i="64"/>
  <c r="C60" i="64" s="1"/>
  <c r="C61" i="64" s="1"/>
  <c r="G59" i="64"/>
  <c r="B65" i="64"/>
  <c r="B66" i="64" s="1"/>
  <c r="B67" i="64" s="1"/>
  <c r="B68" i="64" s="1"/>
  <c r="B69" i="64" s="1"/>
  <c r="B70" i="64" s="1"/>
  <c r="B71" i="64" s="1"/>
  <c r="B72" i="64" s="1"/>
  <c r="B74" i="64" s="1"/>
  <c r="B75" i="64" s="1"/>
  <c r="B76" i="64" s="1"/>
  <c r="B77" i="64" s="1"/>
  <c r="B78" i="64" s="1"/>
  <c r="G70" i="64"/>
  <c r="B95" i="64"/>
  <c r="B96" i="64" s="1"/>
  <c r="B97" i="64" s="1"/>
  <c r="B98" i="64" s="1"/>
  <c r="B99" i="64" s="1"/>
  <c r="B100" i="64" s="1"/>
  <c r="B101" i="64" s="1"/>
  <c r="G96" i="64"/>
  <c r="B117" i="64"/>
  <c r="B118" i="64" s="1"/>
  <c r="B119" i="64" s="1"/>
  <c r="B120" i="64" s="1"/>
  <c r="B121" i="64" s="1"/>
  <c r="B123" i="64" s="1"/>
  <c r="I20" i="64"/>
  <c r="B141" i="64"/>
  <c r="B142" i="64" s="1"/>
  <c r="B143" i="64" s="1"/>
  <c r="B144" i="64" s="1"/>
  <c r="B145" i="64" s="1"/>
  <c r="B148" i="64"/>
  <c r="B149" i="64" s="1"/>
  <c r="B150" i="64" s="1"/>
  <c r="B151" i="64" s="1"/>
  <c r="B158" i="64"/>
  <c r="B159" i="64" s="1"/>
  <c r="B163" i="64"/>
  <c r="B164" i="64" s="1"/>
  <c r="B165" i="64" s="1"/>
  <c r="B166" i="64" s="1"/>
  <c r="B167" i="64" s="1"/>
  <c r="B168" i="64" s="1"/>
  <c r="B169" i="64" s="1"/>
  <c r="B170" i="64" s="1"/>
  <c r="B171" i="64" s="1"/>
  <c r="B172" i="64" s="1"/>
  <c r="B173" i="64" s="1"/>
  <c r="B174" i="64" s="1"/>
  <c r="B175" i="64" s="1"/>
  <c r="B176" i="64" s="1"/>
  <c r="G140" i="64" l="1"/>
  <c r="G166" i="64"/>
  <c r="G158" i="64"/>
  <c r="G48" i="64"/>
  <c r="E79" i="65"/>
  <c r="B13" i="65" s="1"/>
  <c r="G112" i="64"/>
  <c r="G97" i="64"/>
  <c r="F46" i="62"/>
  <c r="H40" i="62"/>
  <c r="H46" i="62" s="1"/>
  <c r="G159" i="64"/>
  <c r="J159" i="64" s="1"/>
  <c r="G88" i="64"/>
  <c r="J88" i="64" s="1"/>
  <c r="G85" i="64"/>
  <c r="J85" i="64" s="1"/>
  <c r="G145" i="64"/>
  <c r="J145" i="64" s="1"/>
  <c r="G81" i="64"/>
  <c r="J81" i="64" s="1"/>
  <c r="G64" i="64"/>
  <c r="J64" i="64" s="1"/>
  <c r="G78" i="64"/>
  <c r="J78" i="64" s="1"/>
  <c r="G117" i="64"/>
  <c r="J117" i="64" s="1"/>
  <c r="G161" i="64"/>
  <c r="J161" i="64" s="1"/>
  <c r="G91" i="64"/>
  <c r="J91" i="64" s="1"/>
  <c r="G174" i="64"/>
  <c r="J174" i="64" s="1"/>
  <c r="G164" i="64"/>
  <c r="J164" i="64" s="1"/>
  <c r="G40" i="64"/>
  <c r="J40" i="64" s="1"/>
  <c r="G108" i="64"/>
  <c r="J108" i="64" s="1"/>
  <c r="G173" i="64"/>
  <c r="J173" i="64" s="1"/>
  <c r="H16" i="65"/>
  <c r="G106" i="64"/>
  <c r="J106" i="64" s="1"/>
  <c r="G144" i="64"/>
  <c r="J144" i="64" s="1"/>
  <c r="G128" i="64"/>
  <c r="J128" i="64" s="1"/>
  <c r="G125" i="64"/>
  <c r="J125" i="64" s="1"/>
  <c r="J158" i="64"/>
  <c r="E84" i="65"/>
  <c r="B18" i="65" s="1"/>
  <c r="E78" i="65"/>
  <c r="B12" i="65" s="1"/>
  <c r="E82" i="65"/>
  <c r="B16" i="65" s="1"/>
  <c r="G69" i="64"/>
  <c r="J69" i="64" s="1"/>
  <c r="E83" i="65"/>
  <c r="B17" i="65" s="1"/>
  <c r="G76" i="64"/>
  <c r="J76" i="64" s="1"/>
  <c r="G148" i="64"/>
  <c r="J148" i="64" s="1"/>
  <c r="G142" i="64"/>
  <c r="G121" i="64"/>
  <c r="J121" i="64" s="1"/>
  <c r="G111" i="64"/>
  <c r="J111" i="64" s="1"/>
  <c r="G75" i="64"/>
  <c r="J75" i="64" s="1"/>
  <c r="J70" i="64"/>
  <c r="G119" i="64"/>
  <c r="J119" i="64" s="1"/>
  <c r="G46" i="64"/>
  <c r="J46" i="64" s="1"/>
  <c r="G170" i="64"/>
  <c r="G82" i="64"/>
  <c r="J82" i="64" s="1"/>
  <c r="J166" i="64"/>
  <c r="G101" i="64"/>
  <c r="G47" i="64"/>
  <c r="G38" i="64"/>
  <c r="J38" i="64" s="1"/>
  <c r="G30" i="64"/>
  <c r="J30" i="64" s="1"/>
  <c r="E77" i="65"/>
  <c r="B11" i="65" s="1"/>
  <c r="E80" i="65"/>
  <c r="B14" i="65" s="1"/>
  <c r="E74" i="65"/>
  <c r="B8" i="65" s="1"/>
  <c r="E76" i="65"/>
  <c r="B10" i="65" s="1"/>
  <c r="G66" i="64"/>
  <c r="J66" i="64" s="1"/>
  <c r="B153" i="64"/>
  <c r="B154" i="64" s="1"/>
  <c r="B155" i="64" s="1"/>
  <c r="B156" i="64" s="1"/>
  <c r="G162" i="64"/>
  <c r="J162" i="64" s="1"/>
  <c r="G175" i="64"/>
  <c r="J175" i="64" s="1"/>
  <c r="G176" i="64"/>
  <c r="J176" i="64" s="1"/>
  <c r="G100" i="64"/>
  <c r="J100" i="64" s="1"/>
  <c r="G95" i="64"/>
  <c r="J95" i="64" s="1"/>
  <c r="G94" i="64"/>
  <c r="J94" i="64" s="1"/>
  <c r="G107" i="64"/>
  <c r="J107" i="64" s="1"/>
  <c r="G87" i="64"/>
  <c r="G156" i="64"/>
  <c r="J156" i="64" s="1"/>
  <c r="G60" i="64"/>
  <c r="J60" i="64" s="1"/>
  <c r="G52" i="64"/>
  <c r="J52" i="64" s="1"/>
  <c r="G35" i="64"/>
  <c r="J35" i="64" s="1"/>
  <c r="J97" i="64"/>
  <c r="G29" i="64"/>
  <c r="J29" i="64" s="1"/>
  <c r="J87" i="64"/>
  <c r="G105" i="64"/>
  <c r="J105" i="64" s="1"/>
  <c r="G42" i="64"/>
  <c r="J42" i="64" s="1"/>
  <c r="G153" i="64"/>
  <c r="J153" i="64" s="1"/>
  <c r="G118" i="64"/>
  <c r="J118" i="64" s="1"/>
  <c r="G110" i="64"/>
  <c r="J110" i="64" s="1"/>
  <c r="G104" i="64"/>
  <c r="J104" i="64" s="1"/>
  <c r="G77" i="64"/>
  <c r="J77" i="64" s="1"/>
  <c r="G50" i="64"/>
  <c r="J50" i="64" s="1"/>
  <c r="G36" i="64"/>
  <c r="J36" i="64" s="1"/>
  <c r="G165" i="64"/>
  <c r="J165" i="64" s="1"/>
  <c r="G126" i="64"/>
  <c r="J126" i="64" s="1"/>
  <c r="G134" i="64"/>
  <c r="G102" i="64"/>
  <c r="J102" i="64" s="1"/>
  <c r="J96" i="64"/>
  <c r="G56" i="64"/>
  <c r="J56" i="64" s="1"/>
  <c r="G49" i="64"/>
  <c r="J49" i="64" s="1"/>
  <c r="G61" i="64"/>
  <c r="J61" i="64" s="1"/>
  <c r="G68" i="64"/>
  <c r="J68" i="64" s="1"/>
  <c r="G55" i="64"/>
  <c r="J55" i="64" s="1"/>
  <c r="G51" i="64"/>
  <c r="J51" i="64" s="1"/>
  <c r="G127" i="64"/>
  <c r="J127" i="64" s="1"/>
  <c r="G150" i="64"/>
  <c r="J150" i="64" s="1"/>
  <c r="G83" i="64"/>
  <c r="J83" i="64" s="1"/>
  <c r="G132" i="64"/>
  <c r="J132" i="64" s="1"/>
  <c r="G131" i="64"/>
  <c r="J131" i="64" s="1"/>
  <c r="G33" i="64"/>
  <c r="J33" i="64" s="1"/>
  <c r="G86" i="64"/>
  <c r="J86" i="64" s="1"/>
  <c r="G163" i="64"/>
  <c r="J163" i="64" s="1"/>
  <c r="G74" i="64"/>
  <c r="J74" i="64" s="1"/>
  <c r="G67" i="64"/>
  <c r="J67" i="64" s="1"/>
  <c r="G43" i="64"/>
  <c r="J43" i="64" s="1"/>
  <c r="G25" i="64"/>
  <c r="J25" i="64" s="1"/>
  <c r="G143" i="64"/>
  <c r="J143" i="64" s="1"/>
  <c r="G133" i="64"/>
  <c r="J133" i="64" s="1"/>
  <c r="G113" i="64"/>
  <c r="J113" i="64" s="1"/>
  <c r="G72" i="64"/>
  <c r="J72" i="64" s="1"/>
  <c r="G154" i="64"/>
  <c r="J154" i="64" s="1"/>
  <c r="G65" i="64"/>
  <c r="J65" i="64" s="1"/>
  <c r="G37" i="64"/>
  <c r="J37" i="64" s="1"/>
  <c r="G84" i="64"/>
  <c r="J84" i="64" s="1"/>
  <c r="G147" i="64"/>
  <c r="J147" i="64" s="1"/>
  <c r="G98" i="64"/>
  <c r="J98" i="64" s="1"/>
  <c r="G28" i="64"/>
  <c r="J28" i="64" s="1"/>
  <c r="G171" i="64"/>
  <c r="J171" i="64" s="1"/>
  <c r="G155" i="64"/>
  <c r="J155" i="64" s="1"/>
  <c r="G79" i="64"/>
  <c r="J79" i="64" s="1"/>
  <c r="E81" i="65"/>
  <c r="B15" i="65" s="1"/>
  <c r="C85" i="65"/>
  <c r="D85" i="65"/>
  <c r="E75" i="65"/>
  <c r="B9" i="65" s="1"/>
  <c r="H22" i="65"/>
  <c r="H15" i="65"/>
  <c r="H8" i="65"/>
  <c r="F28" i="65"/>
  <c r="H11" i="65"/>
  <c r="C20" i="65"/>
  <c r="H17" i="65"/>
  <c r="H23" i="65"/>
  <c r="E73" i="65"/>
  <c r="H13" i="65"/>
  <c r="H10" i="65"/>
  <c r="H12" i="65"/>
  <c r="H9" i="65"/>
  <c r="H14" i="65"/>
  <c r="J142" i="64"/>
  <c r="G109" i="64"/>
  <c r="J109" i="64" s="1"/>
  <c r="G90" i="64"/>
  <c r="J90" i="64" s="1"/>
  <c r="G116" i="64"/>
  <c r="J116" i="64" s="1"/>
  <c r="G34" i="64"/>
  <c r="J34" i="64" s="1"/>
  <c r="I14" i="64"/>
  <c r="G168" i="64"/>
  <c r="J168" i="64" s="1"/>
  <c r="G89" i="64"/>
  <c r="J89" i="64" s="1"/>
  <c r="J58" i="64"/>
  <c r="G41" i="64"/>
  <c r="J41" i="64" s="1"/>
  <c r="G123" i="64"/>
  <c r="J123" i="64" s="1"/>
  <c r="G129" i="64"/>
  <c r="J129" i="64" s="1"/>
  <c r="G167" i="64"/>
  <c r="J167" i="64" s="1"/>
  <c r="G137" i="64"/>
  <c r="J137" i="64" s="1"/>
  <c r="J20" i="64" s="1"/>
  <c r="G120" i="64"/>
  <c r="J120" i="64" s="1"/>
  <c r="G141" i="64"/>
  <c r="J141" i="64" s="1"/>
  <c r="J101" i="64"/>
  <c r="G27" i="64"/>
  <c r="J27" i="64" s="1"/>
  <c r="G169" i="64"/>
  <c r="J169" i="64" s="1"/>
  <c r="J140" i="64"/>
  <c r="G149" i="64"/>
  <c r="J149" i="64" s="1"/>
  <c r="I17" i="64"/>
  <c r="I19" i="64"/>
  <c r="G39" i="64"/>
  <c r="J39" i="64" s="1"/>
  <c r="G71" i="64"/>
  <c r="J71" i="64" s="1"/>
  <c r="I16" i="64"/>
  <c r="G57" i="64"/>
  <c r="J57" i="64" s="1"/>
  <c r="G99" i="64"/>
  <c r="J99" i="64" s="1"/>
  <c r="I18" i="64"/>
  <c r="G151" i="64"/>
  <c r="J151" i="64" s="1"/>
  <c r="J47" i="64"/>
  <c r="G172" i="64"/>
  <c r="J172" i="64" s="1"/>
  <c r="G130" i="64"/>
  <c r="J130" i="64" s="1"/>
  <c r="G53" i="64"/>
  <c r="J53" i="64" s="1"/>
  <c r="I21" i="64"/>
  <c r="B51" i="64"/>
  <c r="B55" i="64"/>
  <c r="J112" i="64"/>
  <c r="B79" i="64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81" i="64"/>
  <c r="J170" i="64"/>
  <c r="J48" i="64"/>
  <c r="B102" i="64"/>
  <c r="B105" i="64" s="1"/>
  <c r="B106" i="64" s="1"/>
  <c r="B107" i="64" s="1"/>
  <c r="B108" i="64" s="1"/>
  <c r="B109" i="64" s="1"/>
  <c r="B110" i="64" s="1"/>
  <c r="B111" i="64" s="1"/>
  <c r="B112" i="64" s="1"/>
  <c r="B113" i="64" s="1"/>
  <c r="B104" i="64"/>
  <c r="I15" i="64"/>
  <c r="J59" i="64"/>
  <c r="J134" i="64"/>
  <c r="J14" i="64" l="1"/>
  <c r="I22" i="64"/>
  <c r="H20" i="65"/>
  <c r="E87" i="65"/>
  <c r="E85" i="65"/>
  <c r="B7" i="65"/>
  <c r="J21" i="64"/>
  <c r="J18" i="64"/>
  <c r="J10" i="64"/>
  <c r="J17" i="64"/>
  <c r="J16" i="64"/>
  <c r="J19" i="64"/>
  <c r="B52" i="64"/>
  <c r="B56" i="64"/>
  <c r="J15" i="64"/>
  <c r="I23" i="64" l="1"/>
  <c r="J22" i="64"/>
  <c r="J23" i="64" s="1"/>
  <c r="B22" i="65"/>
  <c r="B20" i="65"/>
  <c r="B57" i="64"/>
  <c r="B53" i="64"/>
  <c r="B58" i="64" s="1"/>
  <c r="B59" i="64" s="1"/>
  <c r="B60" i="64" s="1"/>
  <c r="B61" i="64" s="1"/>
  <c r="G12" i="32" l="1"/>
  <c r="H12" i="32"/>
  <c r="I12" i="32"/>
  <c r="J12" i="32"/>
  <c r="K12" i="32"/>
  <c r="L12" i="32"/>
  <c r="L25" i="32" l="1"/>
  <c r="L30" i="32"/>
  <c r="K30" i="32"/>
  <c r="J30" i="32"/>
  <c r="O17" i="32"/>
  <c r="O32" i="32"/>
  <c r="L19" i="32"/>
  <c r="O22" i="32"/>
  <c r="O40" i="32"/>
  <c r="O29" i="32"/>
  <c r="O16" i="32"/>
  <c r="P16" i="32" s="1"/>
  <c r="O34" i="32"/>
  <c r="O23" i="32"/>
  <c r="O24" i="32"/>
  <c r="O25" i="32" s="1"/>
  <c r="O18" i="32"/>
  <c r="O28" i="32"/>
  <c r="O30" i="32" s="1"/>
  <c r="O15" i="32"/>
  <c r="O36" i="32"/>
  <c r="K19" i="32"/>
  <c r="O11" i="32"/>
  <c r="P11" i="32" s="1"/>
  <c r="J19" i="32"/>
  <c r="K25" i="32"/>
  <c r="I30" i="32"/>
  <c r="I19" i="32"/>
  <c r="J25" i="32"/>
  <c r="H30" i="32"/>
  <c r="L38" i="32"/>
  <c r="L42" i="32" s="1"/>
  <c r="L45" i="32" s="1"/>
  <c r="H19" i="32"/>
  <c r="I25" i="32"/>
  <c r="G30" i="32"/>
  <c r="G19" i="32"/>
  <c r="H25" i="32"/>
  <c r="G25" i="32"/>
  <c r="O12" i="32" l="1"/>
  <c r="J38" i="32"/>
  <c r="J42" i="32" s="1"/>
  <c r="J45" i="32" s="1"/>
  <c r="K38" i="32"/>
  <c r="K42" i="32" s="1"/>
  <c r="K45" i="32" s="1"/>
  <c r="G38" i="32"/>
  <c r="I38" i="32"/>
  <c r="I42" i="32" s="1"/>
  <c r="I45" i="32" s="1"/>
  <c r="H38" i="32"/>
  <c r="H42" i="32" s="1"/>
  <c r="H45" i="32" s="1"/>
  <c r="O19" i="32"/>
  <c r="O38" i="32" s="1"/>
  <c r="O42" i="32" s="1"/>
  <c r="F33" i="12"/>
  <c r="A8" i="63"/>
  <c r="A9" i="63" s="1"/>
  <c r="A10" i="63" s="1"/>
  <c r="A11" i="63" s="1"/>
  <c r="A12" i="63" s="1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D13" i="63"/>
  <c r="D18" i="63"/>
  <c r="D22" i="63"/>
  <c r="H29" i="63"/>
  <c r="G29" i="63" s="1"/>
  <c r="D27" i="63" l="1"/>
  <c r="D30" i="63" s="1"/>
  <c r="D34" i="63" s="1"/>
  <c r="E40" i="63"/>
  <c r="E37" i="63"/>
  <c r="E38" i="63" s="1"/>
  <c r="E42" i="63" l="1"/>
  <c r="F21" i="63" s="1"/>
  <c r="E34" i="63"/>
  <c r="F12" i="63" l="1"/>
  <c r="H12" i="63" s="1"/>
  <c r="F7" i="63"/>
  <c r="F9" i="12" s="1"/>
  <c r="H21" i="63"/>
  <c r="G21" i="63" s="1"/>
  <c r="F25" i="12"/>
  <c r="F26" i="63"/>
  <c r="F27" i="63"/>
  <c r="F20" i="63"/>
  <c r="F16" i="63"/>
  <c r="F24" i="63"/>
  <c r="F15" i="63"/>
  <c r="F10" i="63"/>
  <c r="F9" i="63"/>
  <c r="F17" i="63"/>
  <c r="F11" i="63"/>
  <c r="E31" i="65" l="1"/>
  <c r="G12" i="63"/>
  <c r="I12" i="63"/>
  <c r="F14" i="12"/>
  <c r="H7" i="63"/>
  <c r="G7" i="63" s="1"/>
  <c r="I21" i="63"/>
  <c r="H26" i="63"/>
  <c r="F31" i="12"/>
  <c r="H16" i="63"/>
  <c r="F19" i="12"/>
  <c r="H24" i="63"/>
  <c r="F29" i="12"/>
  <c r="H11" i="63"/>
  <c r="I11" i="63" s="1"/>
  <c r="F13" i="12"/>
  <c r="H10" i="63"/>
  <c r="F12" i="12"/>
  <c r="H15" i="63"/>
  <c r="F18" i="12"/>
  <c r="H20" i="63"/>
  <c r="I20" i="63" s="1"/>
  <c r="F24" i="12"/>
  <c r="E45" i="65"/>
  <c r="E56" i="65" s="1"/>
  <c r="E68" i="65" s="1"/>
  <c r="E42" i="65"/>
  <c r="E67" i="65" s="1"/>
  <c r="H17" i="63"/>
  <c r="F20" i="12"/>
  <c r="H9" i="63"/>
  <c r="G9" i="63" s="1"/>
  <c r="F11" i="12"/>
  <c r="I7" i="63" l="1"/>
  <c r="I9" i="63"/>
  <c r="G20" i="63"/>
  <c r="G22" i="63" s="1"/>
  <c r="H22" i="63"/>
  <c r="F22" i="63" s="1"/>
  <c r="E23" i="65"/>
  <c r="E11" i="65"/>
  <c r="E8" i="65"/>
  <c r="E15" i="65"/>
  <c r="E18" i="65"/>
  <c r="E12" i="65"/>
  <c r="E14" i="65"/>
  <c r="E9" i="65"/>
  <c r="E17" i="65"/>
  <c r="E13" i="65"/>
  <c r="E10" i="65"/>
  <c r="E16" i="65"/>
  <c r="E7" i="65"/>
  <c r="E22" i="65"/>
  <c r="I24" i="63"/>
  <c r="G24" i="63"/>
  <c r="H18" i="63"/>
  <c r="G15" i="63"/>
  <c r="I15" i="63"/>
  <c r="G16" i="63"/>
  <c r="I16" i="63"/>
  <c r="D23" i="65"/>
  <c r="D8" i="65"/>
  <c r="D17" i="65"/>
  <c r="D11" i="65"/>
  <c r="D18" i="65"/>
  <c r="D13" i="65"/>
  <c r="D16" i="65"/>
  <c r="D12" i="65"/>
  <c r="D15" i="65"/>
  <c r="D9" i="65"/>
  <c r="D14" i="65"/>
  <c r="D10" i="65"/>
  <c r="D7" i="65"/>
  <c r="D22" i="65"/>
  <c r="H13" i="63"/>
  <c r="G11" i="63"/>
  <c r="I17" i="63"/>
  <c r="G17" i="63"/>
  <c r="G10" i="63"/>
  <c r="I10" i="63"/>
  <c r="G26" i="63"/>
  <c r="I26" i="63"/>
  <c r="D30" i="32"/>
  <c r="D25" i="32"/>
  <c r="D12" i="32"/>
  <c r="I22" i="63" l="1"/>
  <c r="F16" i="65"/>
  <c r="F18" i="65"/>
  <c r="F8" i="65"/>
  <c r="H27" i="63"/>
  <c r="I27" i="63" s="1"/>
  <c r="F9" i="65"/>
  <c r="F10" i="65"/>
  <c r="F14" i="65"/>
  <c r="F12" i="65"/>
  <c r="E20" i="65"/>
  <c r="F15" i="65"/>
  <c r="F13" i="63"/>
  <c r="I13" i="63"/>
  <c r="G18" i="63"/>
  <c r="F13" i="65"/>
  <c r="F11" i="65"/>
  <c r="F22" i="65"/>
  <c r="F7" i="65"/>
  <c r="D20" i="65"/>
  <c r="G13" i="63"/>
  <c r="F18" i="63"/>
  <c r="I18" i="63"/>
  <c r="F17" i="65"/>
  <c r="F23" i="65"/>
  <c r="D19" i="32"/>
  <c r="D38" i="32" s="1"/>
  <c r="D42" i="32" s="1"/>
  <c r="D45" i="32" s="1"/>
  <c r="G27" i="63" l="1"/>
  <c r="G30" i="63" s="1"/>
  <c r="H30" i="63"/>
  <c r="I30" i="63" s="1"/>
  <c r="F20" i="65"/>
  <c r="F30" i="63" l="1"/>
  <c r="T40" i="32"/>
  <c r="P8" i="32"/>
  <c r="E30" i="32" l="1"/>
  <c r="M30" i="32" l="1"/>
  <c r="N12" i="32"/>
  <c r="M12" i="32"/>
  <c r="M25" i="32" l="1"/>
  <c r="P32" i="32"/>
  <c r="E24" i="13" s="1"/>
  <c r="P34" i="32"/>
  <c r="E26" i="13" s="1"/>
  <c r="P40" i="32"/>
  <c r="E33" i="13" s="1"/>
  <c r="N25" i="32"/>
  <c r="N19" i="32"/>
  <c r="F12" i="32"/>
  <c r="M19" i="32"/>
  <c r="N30" i="32"/>
  <c r="F30" i="32"/>
  <c r="F19" i="32"/>
  <c r="F25" i="32"/>
  <c r="E12" i="32"/>
  <c r="N38" i="32" l="1"/>
  <c r="N42" i="32" s="1"/>
  <c r="N45" i="32" s="1"/>
  <c r="M38" i="32"/>
  <c r="M42" i="32" s="1"/>
  <c r="M45" i="32" s="1"/>
  <c r="P29" i="32"/>
  <c r="E21" i="13" s="1"/>
  <c r="P28" i="32"/>
  <c r="F38" i="32"/>
  <c r="F42" i="32" s="1"/>
  <c r="G42" i="32"/>
  <c r="E25" i="32"/>
  <c r="E19" i="32"/>
  <c r="E38" i="32" l="1"/>
  <c r="E42" i="32" s="1"/>
  <c r="P30" i="32"/>
  <c r="E20" i="13"/>
  <c r="G45" i="32" l="1"/>
  <c r="F45" i="32"/>
  <c r="S8" i="32" l="1"/>
  <c r="H4" i="13" l="1"/>
  <c r="G4" i="13"/>
  <c r="J6" i="12"/>
  <c r="A4" i="12" l="1"/>
  <c r="A3" i="32"/>
  <c r="A2" i="64" l="1"/>
  <c r="G33" i="12"/>
  <c r="D29" i="13"/>
  <c r="H29" i="13" s="1"/>
  <c r="E37" i="13" s="1"/>
  <c r="D33" i="12" l="1"/>
  <c r="H33" i="12"/>
  <c r="E38" i="12" l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l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20" i="13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l="1"/>
  <c r="A37" i="13" s="1"/>
  <c r="A38" i="13" s="1"/>
  <c r="A39" i="13" s="1"/>
  <c r="A40" i="13" s="1"/>
  <c r="A41" i="13" s="1"/>
  <c r="A42" i="13" s="1"/>
  <c r="E22" i="13" l="1"/>
  <c r="D26" i="13" l="1"/>
  <c r="A1" i="13" l="1"/>
  <c r="A2" i="13"/>
  <c r="D4" i="13"/>
  <c r="D16" i="13" l="1"/>
  <c r="D17" i="13"/>
  <c r="D12" i="13"/>
  <c r="D7" i="13"/>
  <c r="D20" i="13" l="1"/>
  <c r="D24" i="13"/>
  <c r="D21" i="13"/>
  <c r="D15" i="13"/>
  <c r="D9" i="12"/>
  <c r="D33" i="13"/>
  <c r="D20" i="12"/>
  <c r="D14" i="12"/>
  <c r="D19" i="12"/>
  <c r="D11" i="13"/>
  <c r="D24" i="12" l="1"/>
  <c r="D25" i="12"/>
  <c r="D29" i="12"/>
  <c r="D13" i="12"/>
  <c r="D38" i="12"/>
  <c r="D18" i="12"/>
  <c r="D31" i="12" l="1"/>
  <c r="D22" i="13"/>
  <c r="D27" i="12" l="1"/>
  <c r="D22" i="12"/>
  <c r="D18" i="13"/>
  <c r="D9" i="13" l="1"/>
  <c r="D11" i="12" l="1"/>
  <c r="D10" i="13"/>
  <c r="D12" i="12" l="1"/>
  <c r="D13" i="13"/>
  <c r="D27" i="13" s="1"/>
  <c r="D30" i="13" s="1"/>
  <c r="D16" i="12" l="1"/>
  <c r="D35" i="12" s="1"/>
  <c r="E45" i="32"/>
  <c r="D34" i="13"/>
  <c r="D40" i="12" l="1"/>
  <c r="P36" i="32" l="1"/>
  <c r="E29" i="13" s="1"/>
  <c r="G29" i="13" s="1"/>
  <c r="P18" i="32"/>
  <c r="E12" i="13" s="1"/>
  <c r="P24" i="32" l="1"/>
  <c r="E17" i="13" s="1"/>
  <c r="P23" i="32"/>
  <c r="E16" i="13" s="1"/>
  <c r="P22" i="32"/>
  <c r="P25" i="32" l="1"/>
  <c r="E15" i="13"/>
  <c r="E7" i="13" l="1"/>
  <c r="P12" i="32"/>
  <c r="E18" i="13"/>
  <c r="P17" i="32" l="1"/>
  <c r="E11" i="13" s="1"/>
  <c r="E10" i="13" l="1"/>
  <c r="P15" i="32" l="1"/>
  <c r="P42" i="32" l="1"/>
  <c r="P44" i="32" s="1"/>
  <c r="E9" i="13"/>
  <c r="P19" i="32"/>
  <c r="P38" i="32"/>
  <c r="P45" i="32" l="1"/>
  <c r="E13" i="13"/>
  <c r="E27" i="13" s="1"/>
  <c r="E40" i="13" l="1"/>
  <c r="E30" i="13"/>
  <c r="E34" i="13" s="1"/>
  <c r="G16" i="62" l="1"/>
  <c r="G19" i="62" s="1"/>
  <c r="G28" i="62" s="1"/>
  <c r="G32" i="62" s="1"/>
  <c r="F16" i="62"/>
  <c r="F19" i="62" s="1"/>
  <c r="H19" i="62"/>
  <c r="F28" i="62" l="1"/>
  <c r="E36" i="13" s="1"/>
  <c r="E38" i="13" s="1"/>
  <c r="E42" i="13" s="1"/>
  <c r="F21" i="13" l="1"/>
  <c r="F11" i="13"/>
  <c r="F27" i="13"/>
  <c r="F12" i="13"/>
  <c r="F17" i="13"/>
  <c r="F10" i="13"/>
  <c r="F26" i="13"/>
  <c r="F20" i="13"/>
  <c r="F15" i="13"/>
  <c r="F9" i="13"/>
  <c r="F24" i="13"/>
  <c r="F7" i="13"/>
  <c r="F16" i="13"/>
  <c r="F32" i="62"/>
  <c r="H28" i="62"/>
  <c r="H32" i="62" s="1"/>
  <c r="G24" i="12" l="1"/>
  <c r="H20" i="13"/>
  <c r="G19" i="12"/>
  <c r="H16" i="13"/>
  <c r="H17" i="13"/>
  <c r="G20" i="12"/>
  <c r="H12" i="13"/>
  <c r="G14" i="12"/>
  <c r="G11" i="12"/>
  <c r="H9" i="13"/>
  <c r="H11" i="13"/>
  <c r="G13" i="12"/>
  <c r="H26" i="13"/>
  <c r="G31" i="12"/>
  <c r="G12" i="12"/>
  <c r="H10" i="13"/>
  <c r="H7" i="13"/>
  <c r="G9" i="12"/>
  <c r="G29" i="12"/>
  <c r="H24" i="13"/>
  <c r="G18" i="12"/>
  <c r="H15" i="13"/>
  <c r="H21" i="13"/>
  <c r="G25" i="12"/>
  <c r="H14" i="12" l="1"/>
  <c r="H18" i="13"/>
  <c r="G15" i="13"/>
  <c r="I15" i="13"/>
  <c r="H25" i="12"/>
  <c r="G21" i="13"/>
  <c r="I21" i="13"/>
  <c r="H13" i="12"/>
  <c r="I16" i="13"/>
  <c r="G16" i="13"/>
  <c r="G10" i="13"/>
  <c r="I10" i="13"/>
  <c r="H31" i="12"/>
  <c r="G26" i="13"/>
  <c r="I26" i="13"/>
  <c r="I11" i="13"/>
  <c r="G11" i="13"/>
  <c r="H19" i="12"/>
  <c r="H12" i="12"/>
  <c r="H20" i="12"/>
  <c r="H43" i="64"/>
  <c r="K43" i="64" s="1"/>
  <c r="H91" i="64"/>
  <c r="K91" i="64" s="1"/>
  <c r="H29" i="12"/>
  <c r="F31" i="65"/>
  <c r="H9" i="12"/>
  <c r="I9" i="13"/>
  <c r="H13" i="13"/>
  <c r="G9" i="13"/>
  <c r="G20" i="13"/>
  <c r="H22" i="13"/>
  <c r="H27" i="13" s="1"/>
  <c r="I20" i="13"/>
  <c r="I12" i="13"/>
  <c r="G12" i="13"/>
  <c r="H18" i="12"/>
  <c r="G17" i="13"/>
  <c r="I17" i="13"/>
  <c r="K11" i="64"/>
  <c r="L11" i="64" s="1"/>
  <c r="L10" i="64" s="1"/>
  <c r="G24" i="13"/>
  <c r="I24" i="13"/>
  <c r="G7" i="13"/>
  <c r="I7" i="13"/>
  <c r="H11" i="12"/>
  <c r="H24" i="12"/>
  <c r="G13" i="13" l="1"/>
  <c r="G22" i="13"/>
  <c r="H30" i="13"/>
  <c r="I27" i="13"/>
  <c r="I13" i="13"/>
  <c r="F13" i="13"/>
  <c r="G18" i="13"/>
  <c r="I18" i="13"/>
  <c r="F18" i="13"/>
  <c r="F42" i="65"/>
  <c r="F67" i="65" s="1"/>
  <c r="F45" i="65"/>
  <c r="F56" i="65" s="1"/>
  <c r="F68" i="65" s="1"/>
  <c r="I22" i="13"/>
  <c r="F22" i="13"/>
  <c r="G27" i="13" l="1"/>
  <c r="G30" i="13" s="1"/>
  <c r="I30" i="13"/>
  <c r="F30" i="13"/>
  <c r="H116" i="64"/>
  <c r="K116" i="64" s="1"/>
  <c r="H25" i="64"/>
  <c r="K25" i="64" s="1"/>
  <c r="H46" i="64"/>
  <c r="K46" i="64" s="1"/>
  <c r="H169" i="64"/>
  <c r="K169" i="64" s="1"/>
  <c r="H132" i="64"/>
  <c r="K132" i="64" s="1"/>
  <c r="H38" i="64"/>
  <c r="K38" i="64" s="1"/>
  <c r="H141" i="64"/>
  <c r="K141" i="64" s="1"/>
  <c r="H158" i="64"/>
  <c r="K158" i="64" s="1"/>
  <c r="H162" i="64"/>
  <c r="K162" i="64" s="1"/>
  <c r="H36" i="64"/>
  <c r="K36" i="64" s="1"/>
  <c r="H57" i="64"/>
  <c r="K57" i="64" s="1"/>
  <c r="H47" i="64"/>
  <c r="K47" i="64" s="1"/>
  <c r="H71" i="64"/>
  <c r="K71" i="64" s="1"/>
  <c r="H34" i="64"/>
  <c r="K34" i="64" s="1"/>
  <c r="H72" i="64"/>
  <c r="K72" i="64" s="1"/>
  <c r="H83" i="64"/>
  <c r="K83" i="64" s="1"/>
  <c r="H117" i="64"/>
  <c r="K117" i="64" s="1"/>
  <c r="H68" i="64"/>
  <c r="K68" i="64" s="1"/>
  <c r="H172" i="64"/>
  <c r="K172" i="64" s="1"/>
  <c r="H110" i="64"/>
  <c r="K110" i="64" s="1"/>
  <c r="H98" i="64"/>
  <c r="K98" i="64" s="1"/>
  <c r="H39" i="64"/>
  <c r="K39" i="64" s="1"/>
  <c r="H111" i="64"/>
  <c r="K111" i="64" s="1"/>
  <c r="H148" i="64"/>
  <c r="K148" i="64" s="1"/>
  <c r="H109" i="64"/>
  <c r="K109" i="64" s="1"/>
  <c r="H120" i="64"/>
  <c r="K120" i="64" s="1"/>
  <c r="H112" i="64"/>
  <c r="K112" i="64" s="1"/>
  <c r="H77" i="64"/>
  <c r="K77" i="64" s="1"/>
  <c r="H48" i="64"/>
  <c r="K48" i="64" s="1"/>
  <c r="H106" i="64"/>
  <c r="K106" i="64" s="1"/>
  <c r="H67" i="64"/>
  <c r="K67" i="64" s="1"/>
  <c r="H40" i="64"/>
  <c r="K40" i="64" s="1"/>
  <c r="H140" i="64"/>
  <c r="K140" i="64" s="1"/>
  <c r="H102" i="64"/>
  <c r="K102" i="64" s="1"/>
  <c r="H81" i="64"/>
  <c r="K81" i="64" s="1"/>
  <c r="H87" i="64"/>
  <c r="K87" i="64" s="1"/>
  <c r="H30" i="64"/>
  <c r="K30" i="64" s="1"/>
  <c r="H166" i="64"/>
  <c r="K166" i="64" s="1"/>
  <c r="H69" i="64"/>
  <c r="K69" i="64" s="1"/>
  <c r="H151" i="64"/>
  <c r="K151" i="64" s="1"/>
  <c r="H60" i="64"/>
  <c r="K60" i="64" s="1"/>
  <c r="H130" i="64"/>
  <c r="K130" i="64" s="1"/>
  <c r="H168" i="64"/>
  <c r="K168" i="64" s="1"/>
  <c r="H99" i="64"/>
  <c r="K99" i="64" s="1"/>
  <c r="H167" i="64"/>
  <c r="K167" i="64" s="1"/>
  <c r="H101" i="64"/>
  <c r="K101" i="64" s="1"/>
  <c r="H175" i="64"/>
  <c r="K175" i="64" s="1"/>
  <c r="H129" i="64"/>
  <c r="K129" i="64" s="1"/>
  <c r="H126" i="64"/>
  <c r="K126" i="64" s="1"/>
  <c r="H95" i="64"/>
  <c r="K95" i="64" s="1"/>
  <c r="H163" i="64"/>
  <c r="K163" i="64" s="1"/>
  <c r="H42" i="64"/>
  <c r="K42" i="64" s="1"/>
  <c r="H59" i="64"/>
  <c r="K59" i="64" s="1"/>
  <c r="H61" i="64"/>
  <c r="K61" i="64" s="1"/>
  <c r="H153" i="64"/>
  <c r="K153" i="64" s="1"/>
  <c r="H149" i="64"/>
  <c r="K149" i="64" s="1"/>
  <c r="H55" i="64"/>
  <c r="K55" i="64" s="1"/>
  <c r="H144" i="64"/>
  <c r="K144" i="64" s="1"/>
  <c r="H156" i="64"/>
  <c r="K156" i="64" s="1"/>
  <c r="H84" i="64"/>
  <c r="K84" i="64" s="1"/>
  <c r="H173" i="64"/>
  <c r="K173" i="64" s="1"/>
  <c r="H145" i="64"/>
  <c r="K145" i="64" s="1"/>
  <c r="H137" i="64"/>
  <c r="K137" i="64" s="1"/>
  <c r="K20" i="64" s="1"/>
  <c r="H33" i="64"/>
  <c r="K33" i="64" s="1"/>
  <c r="H64" i="64"/>
  <c r="K64" i="64" s="1"/>
  <c r="H97" i="64"/>
  <c r="K97" i="64" s="1"/>
  <c r="H134" i="64"/>
  <c r="K134" i="64" s="1"/>
  <c r="H118" i="64"/>
  <c r="K118" i="64" s="1"/>
  <c r="H165" i="64"/>
  <c r="K165" i="64" s="1"/>
  <c r="H78" i="64"/>
  <c r="K78" i="64" s="1"/>
  <c r="H119" i="64"/>
  <c r="K119" i="64" s="1"/>
  <c r="H89" i="64"/>
  <c r="K89" i="64" s="1"/>
  <c r="H75" i="64"/>
  <c r="K75" i="64" s="1"/>
  <c r="H82" i="64"/>
  <c r="K82" i="64" s="1"/>
  <c r="H125" i="64"/>
  <c r="K125" i="64" s="1"/>
  <c r="H50" i="64"/>
  <c r="K50" i="64" s="1"/>
  <c r="H161" i="64"/>
  <c r="K161" i="64" s="1"/>
  <c r="H174" i="64"/>
  <c r="K174" i="64" s="1"/>
  <c r="H88" i="64"/>
  <c r="K88" i="64" s="1"/>
  <c r="H128" i="64"/>
  <c r="K128" i="64" s="1"/>
  <c r="H147" i="64"/>
  <c r="K147" i="64" s="1"/>
  <c r="H142" i="64"/>
  <c r="K142" i="64" s="1"/>
  <c r="H107" i="64"/>
  <c r="K107" i="64" s="1"/>
  <c r="H100" i="64"/>
  <c r="K100" i="64" s="1"/>
  <c r="H79" i="64"/>
  <c r="K79" i="64" s="1"/>
  <c r="H86" i="64"/>
  <c r="K86" i="64" s="1"/>
  <c r="H171" i="64"/>
  <c r="K171" i="64" s="1"/>
  <c r="H41" i="64"/>
  <c r="K41" i="64" s="1"/>
  <c r="H65" i="64"/>
  <c r="K65" i="64" s="1"/>
  <c r="H49" i="64"/>
  <c r="K49" i="64" s="1"/>
  <c r="H154" i="64"/>
  <c r="K154" i="64" s="1"/>
  <c r="H90" i="64"/>
  <c r="K90" i="64" s="1"/>
  <c r="H164" i="64"/>
  <c r="K164" i="64" s="1"/>
  <c r="H113" i="64"/>
  <c r="K113" i="64" s="1"/>
  <c r="H76" i="64"/>
  <c r="K76" i="64" s="1"/>
  <c r="H94" i="64"/>
  <c r="K94" i="64" s="1"/>
  <c r="H66" i="64"/>
  <c r="K66" i="64" s="1"/>
  <c r="H53" i="64"/>
  <c r="K53" i="64" s="1"/>
  <c r="H121" i="64"/>
  <c r="K121" i="64" s="1"/>
  <c r="H123" i="64"/>
  <c r="K123" i="64" s="1"/>
  <c r="H170" i="64"/>
  <c r="K170" i="64" s="1"/>
  <c r="H96" i="64"/>
  <c r="K96" i="64" s="1"/>
  <c r="H127" i="64"/>
  <c r="K127" i="64" s="1"/>
  <c r="H52" i="64"/>
  <c r="K52" i="64" s="1"/>
  <c r="H155" i="64"/>
  <c r="K155" i="64" s="1"/>
  <c r="H51" i="64"/>
  <c r="K51" i="64" s="1"/>
  <c r="H108" i="64"/>
  <c r="K108" i="64" s="1"/>
  <c r="H150" i="64"/>
  <c r="K150" i="64" s="1"/>
  <c r="H159" i="64"/>
  <c r="K159" i="64" s="1"/>
  <c r="H28" i="64"/>
  <c r="K28" i="64" s="1"/>
  <c r="H143" i="64"/>
  <c r="K143" i="64" s="1"/>
  <c r="H105" i="64"/>
  <c r="K105" i="64" s="1"/>
  <c r="H85" i="64"/>
  <c r="K85" i="64" s="1"/>
  <c r="H35" i="64"/>
  <c r="K35" i="64" s="1"/>
  <c r="H133" i="64"/>
  <c r="K133" i="64" s="1"/>
  <c r="H29" i="64"/>
  <c r="K29" i="64" s="1"/>
  <c r="H56" i="64"/>
  <c r="K56" i="64" s="1"/>
  <c r="H74" i="64"/>
  <c r="K74" i="64" s="1"/>
  <c r="H176" i="64"/>
  <c r="K176" i="64" s="1"/>
  <c r="H131" i="64"/>
  <c r="K131" i="64" s="1"/>
  <c r="H70" i="64"/>
  <c r="K70" i="64" s="1"/>
  <c r="H58" i="64"/>
  <c r="K58" i="64" s="1"/>
  <c r="H27" i="64"/>
  <c r="K27" i="64" s="1"/>
  <c r="H37" i="64"/>
  <c r="K37" i="64" s="1"/>
  <c r="H104" i="64"/>
  <c r="K104" i="64" s="1"/>
  <c r="J7" i="65"/>
  <c r="J10" i="65"/>
  <c r="J9" i="65"/>
  <c r="J11" i="65"/>
  <c r="J8" i="65"/>
  <c r="J14" i="65"/>
  <c r="J13" i="65"/>
  <c r="J22" i="65"/>
  <c r="J15" i="65"/>
  <c r="J23" i="65"/>
  <c r="J17" i="65"/>
  <c r="J16" i="65"/>
  <c r="J12" i="65"/>
  <c r="J18" i="65"/>
  <c r="I14" i="65"/>
  <c r="I12" i="65"/>
  <c r="I10" i="65"/>
  <c r="I7" i="65"/>
  <c r="I11" i="65"/>
  <c r="I9" i="65"/>
  <c r="I8" i="65"/>
  <c r="I22" i="65"/>
  <c r="I15" i="65"/>
  <c r="I17" i="65"/>
  <c r="I18" i="65"/>
  <c r="I16" i="65"/>
  <c r="I13" i="65"/>
  <c r="I23" i="65"/>
  <c r="K18" i="65" l="1"/>
  <c r="L18" i="65" s="1"/>
  <c r="M18" i="65" s="1"/>
  <c r="K15" i="65"/>
  <c r="L15" i="65" s="1"/>
  <c r="M15" i="65" s="1"/>
  <c r="K14" i="65"/>
  <c r="L14" i="65" s="1"/>
  <c r="M14" i="65" s="1"/>
  <c r="K10" i="65"/>
  <c r="L10" i="65" s="1"/>
  <c r="M10" i="65" s="1"/>
  <c r="K23" i="65"/>
  <c r="L23" i="65" s="1"/>
  <c r="M23" i="65" s="1"/>
  <c r="K9" i="65"/>
  <c r="L9" i="65" s="1"/>
  <c r="M9" i="65" s="1"/>
  <c r="K22" i="65"/>
  <c r="L22" i="65" s="1"/>
  <c r="M22" i="65" s="1"/>
  <c r="K13" i="65"/>
  <c r="L13" i="65" s="1"/>
  <c r="M13" i="65" s="1"/>
  <c r="K12" i="65"/>
  <c r="L12" i="65" s="1"/>
  <c r="M12" i="65" s="1"/>
  <c r="K11" i="65"/>
  <c r="L11" i="65" s="1"/>
  <c r="M11" i="65" s="1"/>
  <c r="K16" i="65"/>
  <c r="L16" i="65" s="1"/>
  <c r="M16" i="65" s="1"/>
  <c r="K17" i="65"/>
  <c r="L17" i="65" s="1"/>
  <c r="M17" i="65" s="1"/>
  <c r="K14" i="64"/>
  <c r="K10" i="64"/>
  <c r="K12" i="64" s="1"/>
  <c r="K17" i="64"/>
  <c r="K21" i="64"/>
  <c r="K19" i="64"/>
  <c r="K18" i="64"/>
  <c r="K15" i="64"/>
  <c r="K7" i="65"/>
  <c r="I20" i="65"/>
  <c r="J20" i="65"/>
  <c r="K8" i="65"/>
  <c r="L8" i="65" s="1"/>
  <c r="M8" i="65" s="1"/>
  <c r="K16" i="64"/>
  <c r="L7" i="65" l="1"/>
  <c r="M7" i="65" s="1"/>
  <c r="K20" i="65"/>
  <c r="L20" i="65" s="1"/>
  <c r="M20" i="65" s="1"/>
  <c r="K22" i="64"/>
  <c r="K23" i="64" s="1"/>
  <c r="X14" i="67" l="1"/>
  <c r="Y14" i="67" s="1"/>
  <c r="X23" i="67"/>
  <c r="Y23" i="67" s="1"/>
  <c r="X19" i="67"/>
  <c r="Y19" i="67" s="1"/>
  <c r="X28" i="67"/>
  <c r="Y28" i="67" s="1"/>
  <c r="X18" i="67"/>
  <c r="Y18" i="67" s="1"/>
  <c r="X27" i="67"/>
  <c r="Y27" i="67" s="1"/>
  <c r="AE28" i="67" l="1"/>
  <c r="AE23" i="67"/>
  <c r="AE19" i="67"/>
  <c r="AE18" i="67"/>
  <c r="AE27" i="67"/>
  <c r="AE14" i="67"/>
  <c r="X12" i="67"/>
  <c r="Y12" i="67" s="1"/>
  <c r="X26" i="67"/>
  <c r="Y26" i="67" s="1"/>
  <c r="X13" i="67"/>
  <c r="Y13" i="67" s="1"/>
  <c r="AE26" i="67" l="1"/>
  <c r="AE12" i="67"/>
  <c r="AE13" i="67"/>
  <c r="X22" i="67"/>
  <c r="I24" i="67"/>
  <c r="T36" i="32"/>
  <c r="E33" i="12" s="1"/>
  <c r="T23" i="32"/>
  <c r="E19" i="12" s="1"/>
  <c r="T18" i="32"/>
  <c r="E14" i="12" s="1"/>
  <c r="T34" i="32"/>
  <c r="E31" i="12" s="1"/>
  <c r="T24" i="32"/>
  <c r="E20" i="12" s="1"/>
  <c r="T29" i="32" l="1"/>
  <c r="E25" i="12" s="1"/>
  <c r="J33" i="12"/>
  <c r="I33" i="12"/>
  <c r="J20" i="12"/>
  <c r="I20" i="12"/>
  <c r="AA24" i="67"/>
  <c r="X17" i="67"/>
  <c r="I20" i="67"/>
  <c r="X11" i="67"/>
  <c r="I15" i="67"/>
  <c r="I19" i="12"/>
  <c r="J19" i="12"/>
  <c r="K19" i="12" s="1"/>
  <c r="L19" i="12" s="1"/>
  <c r="Y22" i="67"/>
  <c r="X24" i="67"/>
  <c r="J31" i="12"/>
  <c r="I31" i="12"/>
  <c r="I9" i="67"/>
  <c r="X8" i="67"/>
  <c r="I14" i="12"/>
  <c r="J14" i="12"/>
  <c r="T32" i="32"/>
  <c r="E29" i="12" s="1"/>
  <c r="T16" i="32"/>
  <c r="E12" i="12" s="1"/>
  <c r="S30" i="32"/>
  <c r="T17" i="32"/>
  <c r="E13" i="12" s="1"/>
  <c r="I25" i="12" l="1"/>
  <c r="J25" i="12"/>
  <c r="K14" i="12"/>
  <c r="L14" i="12" s="1"/>
  <c r="I30" i="67"/>
  <c r="I34" i="67" s="1"/>
  <c r="K20" i="12"/>
  <c r="L20" i="12" s="1"/>
  <c r="AE22" i="67"/>
  <c r="Y24" i="67"/>
  <c r="AE24" i="67" s="1"/>
  <c r="AA15" i="67"/>
  <c r="J12" i="12"/>
  <c r="I12" i="12"/>
  <c r="AA20" i="67"/>
  <c r="X15" i="67"/>
  <c r="Y11" i="67"/>
  <c r="K33" i="12"/>
  <c r="L33" i="12" s="1"/>
  <c r="AA9" i="67"/>
  <c r="T28" i="32"/>
  <c r="R30" i="32"/>
  <c r="I29" i="12"/>
  <c r="J29" i="12"/>
  <c r="K29" i="12" s="1"/>
  <c r="L29" i="12" s="1"/>
  <c r="K31" i="12"/>
  <c r="L31" i="12" s="1"/>
  <c r="Y8" i="67"/>
  <c r="X9" i="67"/>
  <c r="I13" i="12"/>
  <c r="J13" i="12"/>
  <c r="K13" i="12" s="1"/>
  <c r="L13" i="12" s="1"/>
  <c r="X20" i="67"/>
  <c r="Y17" i="67"/>
  <c r="K25" i="12"/>
  <c r="L25" i="12" s="1"/>
  <c r="S19" i="32"/>
  <c r="S12" i="32"/>
  <c r="S25" i="32"/>
  <c r="K12" i="12" l="1"/>
  <c r="L12" i="12" s="1"/>
  <c r="T30" i="32"/>
  <c r="E24" i="12"/>
  <c r="X30" i="67"/>
  <c r="X34" i="67" s="1"/>
  <c r="AA30" i="67"/>
  <c r="AA34" i="67" s="1"/>
  <c r="S38" i="32"/>
  <c r="S42" i="32" s="1"/>
  <c r="AE8" i="67"/>
  <c r="Y9" i="67"/>
  <c r="AE11" i="67"/>
  <c r="Y15" i="67"/>
  <c r="AE15" i="67" s="1"/>
  <c r="AE17" i="67"/>
  <c r="Y20" i="67"/>
  <c r="AE20" i="67" s="1"/>
  <c r="O45" i="32"/>
  <c r="T22" i="32" l="1"/>
  <c r="R25" i="32"/>
  <c r="T15" i="32"/>
  <c r="R19" i="32"/>
  <c r="AE9" i="67"/>
  <c r="Y30" i="67"/>
  <c r="E27" i="12"/>
  <c r="I24" i="12"/>
  <c r="J24" i="12"/>
  <c r="R12" i="32"/>
  <c r="T11" i="32"/>
  <c r="S45" i="32"/>
  <c r="AE30" i="67" l="1"/>
  <c r="Y34" i="67"/>
  <c r="AE34" i="67" s="1"/>
  <c r="E9" i="12"/>
  <c r="T12" i="32"/>
  <c r="E11" i="12"/>
  <c r="T19" i="32"/>
  <c r="I27" i="12"/>
  <c r="R38" i="32"/>
  <c r="R42" i="32" s="1"/>
  <c r="K24" i="12"/>
  <c r="K27" i="12" s="1"/>
  <c r="J27" i="12"/>
  <c r="G27" i="12" s="1"/>
  <c r="E18" i="12"/>
  <c r="T25" i="32"/>
  <c r="L24" i="12" l="1"/>
  <c r="E16" i="12"/>
  <c r="J11" i="12"/>
  <c r="I11" i="12"/>
  <c r="T38" i="32"/>
  <c r="T42" i="32" s="1"/>
  <c r="I9" i="12"/>
  <c r="J9" i="12"/>
  <c r="I18" i="12"/>
  <c r="E22" i="12"/>
  <c r="J18" i="12"/>
  <c r="F27" i="12"/>
  <c r="H27" i="12" s="1"/>
  <c r="L27" i="12"/>
  <c r="T44" i="32"/>
  <c r="T45" i="32" l="1"/>
  <c r="R45" i="32"/>
  <c r="K9" i="12"/>
  <c r="L9" i="12" s="1"/>
  <c r="I16" i="12"/>
  <c r="F16" i="12" s="1"/>
  <c r="K18" i="12"/>
  <c r="K22" i="12" s="1"/>
  <c r="J22" i="12"/>
  <c r="G22" i="12" s="1"/>
  <c r="J16" i="12"/>
  <c r="G16" i="12" s="1"/>
  <c r="H16" i="12" s="1"/>
  <c r="K11" i="12"/>
  <c r="K16" i="12" s="1"/>
  <c r="I22" i="12"/>
  <c r="F22" i="12" s="1"/>
  <c r="E35" i="12"/>
  <c r="E40" i="12" s="1"/>
  <c r="I35" i="12" l="1"/>
  <c r="L22" i="12"/>
  <c r="H22" i="12"/>
  <c r="L11" i="12"/>
  <c r="J35" i="12"/>
  <c r="G35" i="12" s="1"/>
  <c r="F35" i="12"/>
  <c r="K35" i="12"/>
  <c r="L35" i="12" s="1"/>
  <c r="L18" i="12"/>
  <c r="L16" i="12"/>
  <c r="H35" i="12" l="1"/>
  <c r="AC28" i="67" l="1"/>
  <c r="AG28" i="67" l="1"/>
  <c r="AD28" i="67"/>
  <c r="AF28" i="67" s="1"/>
  <c r="AC23" i="67" l="1"/>
  <c r="AC18" i="67"/>
  <c r="AC27" i="67"/>
  <c r="AC19" i="67"/>
  <c r="AC14" i="67"/>
  <c r="AG27" i="67" l="1"/>
  <c r="AD27" i="67"/>
  <c r="AF27" i="67" s="1"/>
  <c r="AG18" i="67"/>
  <c r="AD18" i="67"/>
  <c r="AF18" i="67" s="1"/>
  <c r="AG14" i="67"/>
  <c r="AD14" i="67"/>
  <c r="AF14" i="67" s="1"/>
  <c r="AG23" i="67"/>
  <c r="AD23" i="67"/>
  <c r="AF23" i="67" s="1"/>
  <c r="AG19" i="67"/>
  <c r="AD19" i="67"/>
  <c r="AF19" i="67" s="1"/>
  <c r="AC26" i="67"/>
  <c r="AC12" i="67"/>
  <c r="AC13" i="67" l="1"/>
  <c r="AG12" i="67"/>
  <c r="AD12" i="67"/>
  <c r="AF12" i="67" s="1"/>
  <c r="AG26" i="67"/>
  <c r="AD26" i="67"/>
  <c r="AF26" i="67" s="1"/>
  <c r="AB24" i="67"/>
  <c r="AC22" i="67"/>
  <c r="AG22" i="67" l="1"/>
  <c r="AC24" i="67"/>
  <c r="AG24" i="67" s="1"/>
  <c r="AD22" i="67"/>
  <c r="AC11" i="67"/>
  <c r="AB15" i="67"/>
  <c r="AB9" i="67"/>
  <c r="AC8" i="67"/>
  <c r="AB20" i="67"/>
  <c r="AC17" i="67"/>
  <c r="AG13" i="67"/>
  <c r="AD13" i="67"/>
  <c r="AF13" i="67" s="1"/>
  <c r="AB30" i="67" l="1"/>
  <c r="AG11" i="67"/>
  <c r="AC15" i="67"/>
  <c r="AG15" i="67" s="1"/>
  <c r="AD11" i="67"/>
  <c r="AC9" i="67"/>
  <c r="AG8" i="67"/>
  <c r="AD8" i="67"/>
  <c r="AF22" i="67"/>
  <c r="AD24" i="67"/>
  <c r="AF24" i="67" s="1"/>
  <c r="AG17" i="67"/>
  <c r="AC20" i="67"/>
  <c r="AG20" i="67" s="1"/>
  <c r="AD17" i="67"/>
  <c r="AD20" i="67" l="1"/>
  <c r="AF20" i="67" s="1"/>
  <c r="AF17" i="67"/>
  <c r="AD15" i="67"/>
  <c r="AF15" i="67" s="1"/>
  <c r="AF11" i="67"/>
  <c r="AD9" i="67"/>
  <c r="AF8" i="67"/>
  <c r="AG9" i="67"/>
  <c r="AC30" i="67"/>
  <c r="AF9" i="67" l="1"/>
  <c r="AD30" i="67"/>
  <c r="AG30" i="67"/>
  <c r="AC34" i="67"/>
  <c r="AC36" i="67" l="1"/>
  <c r="AG34" i="67"/>
  <c r="AF30" i="67"/>
  <c r="AD34" i="67"/>
  <c r="AF34" i="67" s="1"/>
</calcChain>
</file>

<file path=xl/sharedStrings.xml><?xml version="1.0" encoding="utf-8"?>
<sst xmlns="http://schemas.openxmlformats.org/spreadsheetml/2006/main" count="716" uniqueCount="349">
  <si>
    <t>Schedule</t>
  </si>
  <si>
    <t>Residential</t>
  </si>
  <si>
    <t>PUGET SOUND ENERGY</t>
  </si>
  <si>
    <t>LOW INCOME PROGRAM</t>
  </si>
  <si>
    <t>ELECTRIC</t>
  </si>
  <si>
    <t>GAS</t>
  </si>
  <si>
    <t>TOTAL</t>
  </si>
  <si>
    <t>Puget Sound Energy</t>
  </si>
  <si>
    <t>Settlement Methodology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</si>
  <si>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</si>
  <si>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</si>
  <si>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</si>
  <si>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</si>
  <si>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</si>
  <si>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</si>
  <si>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</si>
  <si>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</si>
  <si>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</si>
  <si>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</si>
  <si>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</si>
  <si>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</si>
  <si>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</si>
  <si>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</si>
  <si>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</si>
  <si>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</si>
  <si>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</si>
  <si>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</si>
  <si>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</si>
  <si>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</si>
  <si>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</si>
  <si>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</si>
  <si>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</si>
  <si>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</si>
  <si>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</si>
  <si>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</si>
  <si>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</si>
  <si>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</si>
  <si>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</si>
  <si>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</si>
  <si>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</si>
  <si>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</si>
  <si>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</si>
  <si>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</si>
  <si>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</si>
  <si>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</si>
  <si>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</si>
  <si>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</si>
  <si>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</si>
  <si>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</si>
  <si>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</si>
  <si>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</si>
  <si>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</si>
  <si>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</si>
  <si>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</si>
  <si>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</si>
  <si>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</si>
  <si>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</si>
  <si>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</si>
  <si>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</si>
  <si>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</si>
  <si>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</si>
  <si>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</si>
  <si>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</si>
  <si>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</si>
  <si>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D=
B+E</t>
  </si>
  <si>
    <t>E=
A*C</t>
  </si>
  <si>
    <t>F=
E/B</t>
  </si>
  <si>
    <t>aa</t>
  </si>
  <si>
    <t xml:space="preserve"> </t>
  </si>
  <si>
    <t xml:space="preserve">REVENUE REQUIREMENTS </t>
  </si>
  <si>
    <t>E = D - C</t>
  </si>
  <si>
    <t>H=
G - F</t>
  </si>
  <si>
    <t>I=
H / F</t>
  </si>
  <si>
    <t>Change In Rates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</si>
  <si>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</si>
  <si>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</si>
  <si>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</si>
  <si>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</si>
  <si>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</si>
  <si>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</si>
  <si>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</si>
  <si>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</si>
  <si>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</si>
  <si>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</si>
  <si>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</si>
  <si>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</si>
  <si>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</si>
  <si>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</si>
  <si>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</si>
  <si>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</si>
  <si>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</si>
  <si>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</si>
  <si>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</si>
  <si>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</si>
  <si>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</si>
  <si>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</si>
  <si>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</si>
  <si>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Proposed % to Forecast Revenue</t>
  </si>
  <si>
    <t>LINE 
NO.</t>
  </si>
  <si>
    <t>Electric</t>
  </si>
  <si>
    <t>Gas</t>
  </si>
  <si>
    <t xml:space="preserve">(c) </t>
  </si>
  <si>
    <t>(e)</t>
  </si>
  <si>
    <t>(g)</t>
  </si>
  <si>
    <t>(h)</t>
  </si>
  <si>
    <t>(i)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</si>
  <si>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</si>
  <si>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</si>
  <si>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</si>
  <si>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</si>
  <si>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</si>
  <si>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</si>
  <si>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Notes</t>
  </si>
  <si>
    <t>8 / 24</t>
  </si>
  <si>
    <t>11 / 25 / 7A</t>
  </si>
  <si>
    <t>12 / 26 / 26P</t>
  </si>
  <si>
    <t>3, 50 - 59</t>
  </si>
  <si>
    <t>10 / 31</t>
  </si>
  <si>
    <t>449 / 459</t>
  </si>
  <si>
    <t>F=
B+(A*C)</t>
  </si>
  <si>
    <t>G=
B+(A*D)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</si>
  <si>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</si>
  <si>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</si>
  <si>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</si>
  <si>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</si>
  <si>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</si>
  <si>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</si>
  <si>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</si>
  <si>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</si>
  <si>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Current Year Low Income Cap</t>
  </si>
  <si>
    <t>(c)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</si>
  <si>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</si>
  <si>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</si>
  <si>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</si>
  <si>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</si>
  <si>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</si>
  <si>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</si>
  <si>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</si>
  <si>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</si>
  <si>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</si>
  <si>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</si>
  <si>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</si>
  <si>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</si>
  <si>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</si>
  <si>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</si>
  <si>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</si>
  <si>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</si>
  <si>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</si>
  <si>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</si>
  <si>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</si>
  <si>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</si>
  <si>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</si>
  <si>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</si>
  <si>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</si>
  <si>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</si>
  <si>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</si>
  <si>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</si>
  <si>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</si>
  <si>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</si>
  <si>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Sch 53E</t>
  </si>
  <si>
    <t xml:space="preserve">52E </t>
  </si>
  <si>
    <t>Sch 52E</t>
  </si>
  <si>
    <t>51E</t>
  </si>
  <si>
    <t>Sch 51E</t>
  </si>
  <si>
    <t>Compact Flourescent</t>
  </si>
  <si>
    <t>003</t>
  </si>
  <si>
    <t>Sch 50E</t>
  </si>
  <si>
    <t>Wattage (W)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</si>
  <si>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</si>
  <si>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</si>
  <si>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</si>
  <si>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</si>
  <si>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</si>
  <si>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</si>
  <si>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</si>
  <si>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</si>
  <si>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</si>
  <si>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AA</t>
  </si>
  <si>
    <t>50 - 59</t>
  </si>
  <si>
    <t>50-59</t>
  </si>
  <si>
    <t>Total Lamp Revenue Requirement Based on Inventory</t>
  </si>
  <si>
    <t>Low Income Revenue Requirement Ratio to Base Demand &amp; Energy Light Charge Cost</t>
  </si>
  <si>
    <t>Special Contract</t>
  </si>
  <si>
    <t>SC</t>
  </si>
  <si>
    <t>Sales less Special Contract &amp; Firm Resale</t>
  </si>
  <si>
    <t>Total Firm Resale</t>
  </si>
  <si>
    <t>Low Income Revenue Requirement, excluding Special Contract</t>
  </si>
  <si>
    <t>Low Income Electric Revenue Requirement Cap</t>
  </si>
  <si>
    <t>Low Income Revenue Requirement as % of Total Revenue Adj for Special Contact &amp; Firm Resale</t>
  </si>
  <si>
    <t>n/a</t>
  </si>
  <si>
    <t>Special Contract Low Income Revenue Requirement</t>
  </si>
  <si>
    <t>(j)</t>
  </si>
  <si>
    <t>(k)</t>
  </si>
  <si>
    <t>(l)</t>
  </si>
  <si>
    <t>Used for allocation of Schedule 129 Revenue Requirement</t>
  </si>
  <si>
    <t>Used for Rate Impacts</t>
  </si>
  <si>
    <t>Special Contract (Sch 129 rate set at $0.000614 per kWh per Contract)</t>
  </si>
  <si>
    <t>Total Retail Sales</t>
  </si>
  <si>
    <t>Subtotal before Special Contract</t>
  </si>
  <si>
    <t>Public Utility Tax Credits Received from Department of Revenue under RCW 82.16.0497</t>
  </si>
  <si>
    <t>Revenue Sensitive Items:</t>
  </si>
  <si>
    <t>Current Annual Filing Fee</t>
  </si>
  <si>
    <t xml:space="preserve">Current State Utility Tax </t>
  </si>
  <si>
    <t>Change in Revenue Requirement</t>
  </si>
  <si>
    <t>Components of Whole Dollar Increase/(Decrease) in Low Income Requirement</t>
  </si>
  <si>
    <t xml:space="preserve">Total Whole Dollar Increase/(Decrease) 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</si>
  <si>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</si>
  <si>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</si>
  <si>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</si>
  <si>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</si>
  <si>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</si>
  <si>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</si>
  <si>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</si>
  <si>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True-up Estimate in Prior Year Filing</t>
  </si>
  <si>
    <t>Bad Debts Conversion Factor used in 2019 GRC UE-190529, et al</t>
  </si>
  <si>
    <t>Last ALL Rate Revision Effective Date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</si>
  <si>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</si>
  <si>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</si>
  <si>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</si>
  <si>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</si>
  <si>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</si>
  <si>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</si>
  <si>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Schedule 141Z - EDIT Rider</t>
  </si>
  <si>
    <t>Conversion Factor</t>
  </si>
  <si>
    <t>Low income revenue requirement to be recovered in rates</t>
  </si>
  <si>
    <t>(m)</t>
  </si>
  <si>
    <t>Note 1 -  Excludes Rider Schedules 95a, 120, 129,132, 137, 140 and 194.
            - Includes Rider Schedules 95, 141x, 141y, 141z and 142 Revenue.</t>
  </si>
  <si>
    <t>Schedule 142 - Decoupling Rider - Supplemental</t>
  </si>
  <si>
    <t>Schedule 95 - Power Cost Adjustment Clause-Supplemental</t>
  </si>
  <si>
    <t>Amount to be recovered October 2022 through September 2023</t>
  </si>
  <si>
    <t>Subtotal of
Estimated Applicable
Rider Revenue</t>
  </si>
  <si>
    <t>Smart LED</t>
  </si>
  <si>
    <t>Per kWh - All Lamps</t>
  </si>
  <si>
    <t>Proposed 2022 Low Income $</t>
  </si>
  <si>
    <t>$ Including Proposed 2022 Low Income</t>
  </si>
  <si>
    <t>Proposed Equal % 2022 Low Income Rider (Ex. Special Contract)</t>
  </si>
  <si>
    <t>Forecast Delivered Applicable Base Revenue October 1, 2022 through September 30, 2023 (Note 1)</t>
  </si>
  <si>
    <t>F2022 Forecast Delivered kWh 10/01/22 through 09/30/23</t>
  </si>
  <si>
    <t>2022 Low Income Customer Charge</t>
  </si>
  <si>
    <t>10/01/2023</t>
  </si>
  <si>
    <t>F2023</t>
  </si>
  <si>
    <t>24 (8)</t>
  </si>
  <si>
    <t>25 (11, 7A)</t>
  </si>
  <si>
    <t>26 (12,26P)</t>
  </si>
  <si>
    <t>31 (10)</t>
  </si>
  <si>
    <t>449 &amp; 459</t>
  </si>
  <si>
    <t>Cross check</t>
  </si>
  <si>
    <t>30 - 60</t>
  </si>
  <si>
    <t>0-30</t>
  </si>
  <si>
    <t>0 - 30</t>
  </si>
  <si>
    <t>Smart LED (Company)</t>
  </si>
  <si>
    <t>53E</t>
  </si>
  <si>
    <t>50E</t>
  </si>
  <si>
    <t>Cross Check</t>
  </si>
  <si>
    <t>Difference due to rounding adjustment</t>
  </si>
  <si>
    <t>Lighting Revenue Requirement Allocation</t>
  </si>
  <si>
    <t xml:space="preserve"> = (g) / (f)</t>
  </si>
  <si>
    <t>= (d) * (e)</t>
  </si>
  <si>
    <t>= (c) * (e)</t>
  </si>
  <si>
    <t>= (c) * (AA)</t>
  </si>
  <si>
    <t>= (a) + (b)</t>
  </si>
  <si>
    <t>Proposed Schedule 129D Lamp Revenue</t>
  </si>
  <si>
    <t>Base Lamp Demand &amp; Energy Cost</t>
  </si>
  <si>
    <r>
      <t xml:space="preserve">Annual Lamp Inventory @ </t>
    </r>
    <r>
      <rPr>
        <b/>
        <sz val="8"/>
        <color rgb="FF0033CC"/>
        <rFont val="Arial"/>
        <family val="2"/>
      </rPr>
      <t>6/2023</t>
    </r>
  </si>
  <si>
    <t>Proposed Schedule 129D Bill Discount Lamp Charge</t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</si>
  <si>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Demand &amp; Energy-Related
Base Rate
Effective 
</t>
    </r>
    <r>
      <rPr>
        <b/>
        <sz val="8"/>
        <color rgb="FF0033CC"/>
        <rFont val="Arial"/>
        <family val="2"/>
      </rPr>
      <t>1/11/2023</t>
    </r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</si>
  <si>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Energy-Related
Base Rate
Effective 
</t>
    </r>
    <r>
      <rPr>
        <b/>
        <sz val="8"/>
        <color rgb="FF0033CC"/>
        <rFont val="Arial"/>
        <family val="2"/>
      </rPr>
      <t>1/11/2023</t>
    </r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</si>
  <si>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Demand-Related
Base Rate
Effective 
</t>
    </r>
    <r>
      <rPr>
        <b/>
        <sz val="8"/>
        <color rgb="FF0033CC"/>
        <rFont val="Arial"/>
        <family val="2"/>
      </rPr>
      <t>1/11/2023</t>
    </r>
  </si>
  <si>
    <t>2023 Low Income Customer Charge</t>
  </si>
  <si>
    <t>Schedule 141A - Energy Charge Credit Recovery Adjustment</t>
  </si>
  <si>
    <t>Schedule 141CEI Clean Energy Implementation Plan*</t>
  </si>
  <si>
    <t>Schedule 141COL - Colstrip Adjustment Rider</t>
  </si>
  <si>
    <t>Schedule 141N - Rates Not Subject to Refund Rate Adjustment</t>
  </si>
  <si>
    <t>Schedule 141R - Rates Subject to Refund Rate Adjustment</t>
  </si>
  <si>
    <t>Schedule 141TEP - TEP Rider</t>
  </si>
  <si>
    <t>Schedule 141CEI Clean Energy Implementation Plan *</t>
  </si>
  <si>
    <t>Year</t>
  </si>
  <si>
    <t>Month No.</t>
  </si>
  <si>
    <t>Forecast kWh</t>
  </si>
  <si>
    <t>Forecast Customer Count</t>
  </si>
  <si>
    <t>Average Use per Customer</t>
  </si>
  <si>
    <t>Average</t>
  </si>
  <si>
    <t>* Note: Docket Number filed but not yet approved UE-230591 (proposed effective date August 1, 2023)</t>
  </si>
  <si>
    <t>OCTOBER 2023 THROUGH SEPTEMBER 2024</t>
  </si>
  <si>
    <t>Prior Low Income Cap UE-220656 &amp; UG-220657</t>
  </si>
  <si>
    <t>Decoupling Residential Bill Impact UE-230206 and UG-230207</t>
  </si>
  <si>
    <t>Increase pursuant to GRC Final Order 24/10 UE-220066 &amp; UG-220067</t>
  </si>
  <si>
    <t xml:space="preserve">Note (A) </t>
  </si>
  <si>
    <t>Under / (Over) Collection through September 2022 (Excludes Revenue Sensitive Items)</t>
  </si>
  <si>
    <t xml:space="preserve">2022 SQI Penalty </t>
  </si>
  <si>
    <t>Low Income revenue requirement set in rates in October 2022</t>
  </si>
  <si>
    <t>(A) Twice the residential base rates increase under UE-1220066 and UG-220067 - Order No. 24/10 and the Compliance Filing and RCW 80.28.425 (2)</t>
  </si>
  <si>
    <t xml:space="preserve">Increase (Decrease) in LIHEAP Credit </t>
  </si>
  <si>
    <t>Remove Special Contract Low Income Revenue Requirement</t>
  </si>
  <si>
    <t>(n) = ∑(e to m)</t>
  </si>
  <si>
    <t>(o) = (d) + (n)</t>
  </si>
  <si>
    <t>(p)</t>
  </si>
  <si>
    <t>(q)</t>
  </si>
  <si>
    <t>(r) = (p) - (n)</t>
  </si>
  <si>
    <t>[Note 1] - Includes all Rider Revenue and Revenue Credits from Schedules 95, 95A, 120, 139, 140, 141A, 141CEI, 141COL, 141N, 141R, 141TEP, 141Z, 142 and 194  |  Excludes Sch. 129 Low Income</t>
  </si>
  <si>
    <t>[Note 1] -  Excludes Rider Schedules 95A, 120, 129, 129D, 139, 141A, 142 and 194.  |  Includes Rider Schedules 95, 140, 141CEI, 141COL, 141N, 141R, 141TEP, and 141Z Revenue.</t>
  </si>
  <si>
    <t>$ Increase / (Decrease) 
Due To Rate Change</t>
  </si>
  <si>
    <t>% Increase / (Decrease) 
Due To Rate Change</t>
  </si>
  <si>
    <t>Street &amp; Area Lighting Rate Design</t>
  </si>
  <si>
    <t>Remove:</t>
  </si>
  <si>
    <t>Add:</t>
  </si>
  <si>
    <t>Tariff</t>
  </si>
  <si>
    <t>Net Adjustments</t>
  </si>
  <si>
    <t>% Change (Net)</t>
  </si>
  <si>
    <t>Total Secondary</t>
  </si>
  <si>
    <t>Total Primary</t>
  </si>
  <si>
    <t>Transportation 449-459</t>
  </si>
  <si>
    <t>Retail Sales</t>
  </si>
  <si>
    <t>* Note: Docket Number filed but not yet approved UE-230591</t>
  </si>
  <si>
    <t>** Note: Applicable (Base) Revenue includes Sch. 95 (PCA &amp; PCORC), SCH 140 (Property Tax), Sch. 141 (ERF), Sch. 141CEI (CEIP)*, Sch. 141COL (Colstrip), Sch. 141N (Rates not subject to refund), Sch. 141R (Rates subject to refund), Sch. 141TEP (Transportation Electrification Plan), Sch. 141x (Pass-Back) &amp; Sch. 141z (Unprotected EDIT)</t>
  </si>
  <si>
    <t>Test Year Ended September 30, 2024</t>
  </si>
  <si>
    <t>Present Rates Effective 05/01/2023</t>
  </si>
  <si>
    <t>Proposed Rates Effective 10/01/2023</t>
  </si>
  <si>
    <t>Average Residential Usage Test Year Ended September 30, 2024</t>
  </si>
  <si>
    <t>Rate Impacts</t>
  </si>
  <si>
    <t>Proposed Effective date October 1, 2023</t>
  </si>
  <si>
    <t>Annual kWh Delivered Sales  10/01/23 to 09/30/24 (F2023)</t>
  </si>
  <si>
    <t>Estimated Annual
Base Revenue
Rates Effective
01/11/23</t>
  </si>
  <si>
    <t>Schedule 95
PCA Supplemental</t>
  </si>
  <si>
    <t>Schedule 95
PCORC</t>
  </si>
  <si>
    <t>Schedule 95A
Federal Incentive Credit</t>
  </si>
  <si>
    <t>Schedule 120
Conservation</t>
  </si>
  <si>
    <t>Schedule 129
Low Income</t>
  </si>
  <si>
    <t xml:space="preserve">Schedule 129D
Bill Discount </t>
  </si>
  <si>
    <t xml:space="preserve">Schedule 139 Green Direct </t>
  </si>
  <si>
    <t>Schedule 139 Green Direct Supplemental</t>
  </si>
  <si>
    <t>Schedule 140
Property Tax</t>
  </si>
  <si>
    <t>Schedule 141A
Energy Charge Credit</t>
  </si>
  <si>
    <t>Schedule 141COL
Colstrip Adjustment</t>
  </si>
  <si>
    <t>Schedule 141N
Rates Not Subject to Refund</t>
  </si>
  <si>
    <t>Schedule 141R
Rates Subject to Refund</t>
  </si>
  <si>
    <t>Schedule 141TEP</t>
  </si>
  <si>
    <t>Schedule 141Z (Unprotected)
EDIT</t>
  </si>
  <si>
    <t>Schedule 142
 Deferral</t>
  </si>
  <si>
    <t>Schedule 142
Supplemental</t>
  </si>
  <si>
    <t>Schedule 194
BPA Res &amp; Farm Credit</t>
  </si>
  <si>
    <t>Subtotal
Rider
Rates</t>
  </si>
  <si>
    <t>Annual Estimated Revenue @ Rates Effective 05/01/23</t>
  </si>
  <si>
    <t>Total 
Proposed
Rates at 10/01/2023</t>
  </si>
  <si>
    <t>Current  Average 
Rates per KWHs</t>
  </si>
  <si>
    <t>Proposed Average 
Rates per KWHs</t>
  </si>
  <si>
    <t>Increase (Decrease) in Volume True-Up</t>
  </si>
  <si>
    <t xml:space="preserve">Reduction for 2022 SQI Penalty </t>
  </si>
  <si>
    <t xml:space="preserve">(Decrease) for ending the recovery of COVID-19 bill payment assistance program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</si>
</sst>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0.000%"/>
    <numFmt numFmtId="170" formatCode="0.0000\ \¢"/>
    <numFmt numFmtId="171" formatCode="0.0000000"/>
    <numFmt numFmtId="172" formatCode="#,##0.000000_);\(#,##0.000000\)"/>
    <numFmt numFmtId="173" formatCode="0.0000%"/>
    <numFmt numFmtId="174" formatCode="_(* #,##0.000000_);_(* \(#,##0.000000\);_(* &quot;-&quot;??_);_(@_)"/>
    <numFmt numFmtId="175" formatCode="mm/dd/yy;@"/>
    <numFmt numFmtId="176" formatCode="_(&quot;$&quot;* #,##0.000000_);_(&quot;$&quot;* \(#,##0.000000\);_(&quot;$&quot;* &quot;-&quot;??????_);_(@_)"/>
    <numFmt numFmtId="177" formatCode="0.0%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rgb="FF0000FF"/>
      <name val="Arial"/>
      <family val="2"/>
    </font>
    <font>
      <sz val="8"/>
      <color rgb="FF008080"/>
      <name val="Arial"/>
      <family val="2"/>
    </font>
    <font>
      <sz val="8"/>
      <color rgb="FFFF0000"/>
      <name val="Arial"/>
      <family val="2"/>
    </font>
    <font>
      <sz val="8"/>
      <color rgb="FF0033CC"/>
      <name val="Arial"/>
      <family val="2"/>
    </font>
    <font>
      <b/>
      <sz val="8"/>
      <color rgb="FF0033CC"/>
      <name val="Arial"/>
      <family val="2"/>
    </font>
    <font>
      <b/>
      <sz val="8"/>
      <color rgb="FF008080"/>
      <name val="Arial"/>
      <family val="2"/>
    </font>
    <font>
      <sz val="8"/>
      <color rgb="FF00B0F0"/>
      <name val="Arial"/>
      <family val="2"/>
    </font>
    <font>
      <u/>
      <sz val="8"/>
      <name val="Arial"/>
      <family val="2"/>
    </font>
    <font>
      <b/>
      <i/>
      <u/>
      <sz val="8"/>
      <name val="Arial"/>
      <family val="2"/>
    </font>
    <font>
      <b/>
      <sz val="8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4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435">
    <xf numFmtId="0" fontId="0" fillId="0" borderId="0" xfId="0"/>
    <xf numFmtId="0" fontId="7" fillId="0" borderId="0" xfId="0" applyFont="1" applyAlignment="1">
      <alignment horizontal="centerContinuous"/>
    </xf>
    <xf numFmtId="0" fontId="2" fillId="0" borderId="0" xfId="0" applyFont="1"/>
    <xf numFmtId="0" fontId="2" fillId="0" borderId="0" xfId="0" quotePrefix="1" applyFont="1" applyBorder="1" applyAlignment="1">
      <alignment horizontal="center"/>
    </xf>
    <xf numFmtId="44" fontId="2" fillId="0" borderId="0" xfId="9" applyFont="1"/>
    <xf numFmtId="0" fontId="2" fillId="0" borderId="0" xfId="0" quotePrefix="1" applyFont="1" applyAlignment="1">
      <alignment horizontal="left"/>
    </xf>
    <xf numFmtId="44" fontId="2" fillId="0" borderId="7" xfId="9" applyFont="1" applyBorder="1"/>
    <xf numFmtId="0" fontId="2" fillId="0" borderId="0" xfId="0" applyFont="1" applyFill="1" applyAlignment="1">
      <alignment horizontal="left"/>
    </xf>
    <xf numFmtId="0" fontId="2" fillId="0" borderId="0" xfId="0" applyFont="1" applyFill="1"/>
    <xf numFmtId="175" fontId="2" fillId="0" borderId="0" xfId="0" applyNumberFormat="1" applyFont="1"/>
    <xf numFmtId="0" fontId="7" fillId="0" borderId="0" xfId="0" applyFont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quotePrefix="1" applyFont="1" applyFill="1" applyBorder="1" applyAlignment="1">
      <alignment horizontal="center" wrapText="1"/>
    </xf>
    <xf numFmtId="0" fontId="2" fillId="0" borderId="0" xfId="0" quotePrefix="1" applyFont="1" applyFill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 indent="1"/>
    </xf>
    <xf numFmtId="0" fontId="2" fillId="0" borderId="0" xfId="0" applyFont="1" applyFill="1" applyAlignment="1">
      <alignment horizontal="center"/>
    </xf>
    <xf numFmtId="167" fontId="9" fillId="0" borderId="0" xfId="5" quotePrefix="1" applyNumberFormat="1" applyFont="1" applyFill="1" applyAlignment="1">
      <alignment horizontal="left"/>
    </xf>
    <xf numFmtId="164" fontId="2" fillId="0" borderId="0" xfId="0" quotePrefix="1" applyNumberFormat="1" applyFont="1" applyFill="1" applyAlignment="1">
      <alignment horizontal="left"/>
    </xf>
    <xf numFmtId="164" fontId="9" fillId="0" borderId="0" xfId="0" quotePrefix="1" applyNumberFormat="1" applyFont="1" applyFill="1" applyAlignment="1">
      <alignment horizontal="left"/>
    </xf>
    <xf numFmtId="0" fontId="9" fillId="0" borderId="0" xfId="0" applyFont="1" applyFill="1"/>
    <xf numFmtId="167" fontId="2" fillId="0" borderId="2" xfId="5" applyNumberFormat="1" applyFont="1" applyFill="1" applyBorder="1"/>
    <xf numFmtId="164" fontId="2" fillId="0" borderId="2" xfId="0" applyNumberFormat="1" applyFont="1" applyFill="1" applyBorder="1"/>
    <xf numFmtId="167" fontId="2" fillId="0" borderId="0" xfId="5" applyNumberFormat="1" applyFont="1" applyFill="1" applyBorder="1"/>
    <xf numFmtId="164" fontId="2" fillId="0" borderId="0" xfId="0" applyNumberFormat="1" applyFont="1" applyFill="1" applyBorder="1"/>
    <xf numFmtId="0" fontId="2" fillId="0" borderId="0" xfId="0" quotePrefix="1" applyFont="1" applyFill="1" applyAlignment="1">
      <alignment horizontal="left" indent="1"/>
    </xf>
    <xf numFmtId="0" fontId="2" fillId="0" borderId="0" xfId="0" quotePrefix="1" applyFont="1" applyFill="1" applyAlignment="1">
      <alignment horizontal="center"/>
    </xf>
    <xf numFmtId="0" fontId="2" fillId="0" borderId="0" xfId="0" quotePrefix="1" applyFont="1" applyFill="1" applyAlignment="1">
      <alignment horizontal="left"/>
    </xf>
    <xf numFmtId="167" fontId="2" fillId="0" borderId="0" xfId="5" applyNumberFormat="1" applyFont="1" applyFill="1"/>
    <xf numFmtId="167" fontId="9" fillId="0" borderId="2" xfId="5" applyNumberFormat="1" applyFont="1" applyFill="1" applyBorder="1"/>
    <xf numFmtId="164" fontId="9" fillId="0" borderId="2" xfId="0" applyNumberFormat="1" applyFont="1" applyFill="1" applyBorder="1"/>
    <xf numFmtId="167" fontId="2" fillId="0" borderId="7" xfId="5" applyNumberFormat="1" applyFont="1" applyFill="1" applyBorder="1"/>
    <xf numFmtId="164" fontId="2" fillId="0" borderId="7" xfId="0" applyNumberFormat="1" applyFont="1" applyFill="1" applyBorder="1"/>
    <xf numFmtId="167" fontId="2" fillId="0" borderId="9" xfId="5" applyNumberFormat="1" applyFont="1" applyFill="1" applyBorder="1"/>
    <xf numFmtId="164" fontId="2" fillId="0" borderId="9" xfId="0" applyNumberFormat="1" applyFont="1" applyFill="1" applyBorder="1"/>
    <xf numFmtId="164" fontId="2" fillId="0" borderId="0" xfId="0" applyNumberFormat="1" applyFont="1" applyFill="1"/>
    <xf numFmtId="167" fontId="2" fillId="0" borderId="0" xfId="0" applyNumberFormat="1" applyFont="1" applyFill="1" applyBorder="1"/>
    <xf numFmtId="0" fontId="7" fillId="0" borderId="8" xfId="0" applyFont="1" applyFill="1" applyBorder="1" applyAlignment="1">
      <alignment horizontal="center" wrapText="1"/>
    </xf>
    <xf numFmtId="0" fontId="7" fillId="0" borderId="8" xfId="0" quotePrefix="1" applyFont="1" applyFill="1" applyBorder="1" applyAlignment="1">
      <alignment horizontal="center" wrapText="1"/>
    </xf>
    <xf numFmtId="0" fontId="10" fillId="0" borderId="0" xfId="0" applyFont="1" applyFill="1"/>
    <xf numFmtId="167" fontId="10" fillId="0" borderId="0" xfId="5" applyNumberFormat="1" applyFont="1" applyFill="1"/>
    <xf numFmtId="164" fontId="10" fillId="0" borderId="0" xfId="0" applyNumberFormat="1" applyFont="1" applyFill="1"/>
    <xf numFmtId="0" fontId="7" fillId="0" borderId="0" xfId="0" applyFont="1" applyFill="1"/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center" wrapText="1"/>
    </xf>
    <xf numFmtId="0" fontId="7" fillId="0" borderId="6" xfId="0" quotePrefix="1" applyFont="1" applyFill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166" fontId="2" fillId="0" borderId="0" xfId="0" applyNumberFormat="1" applyFont="1" applyFill="1" applyBorder="1"/>
    <xf numFmtId="16" fontId="2" fillId="0" borderId="0" xfId="0" quotePrefix="1" applyNumberFormat="1" applyFont="1" applyBorder="1" applyAlignment="1">
      <alignment horizontal="center"/>
    </xf>
    <xf numFmtId="164" fontId="2" fillId="0" borderId="0" xfId="1" applyNumberFormat="1" applyFont="1" applyFill="1" applyBorder="1"/>
    <xf numFmtId="0" fontId="2" fillId="0" borderId="0" xfId="0" applyFont="1" applyBorder="1"/>
    <xf numFmtId="0" fontId="2" fillId="0" borderId="17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167" fontId="2" fillId="0" borderId="6" xfId="0" quotePrefix="1" applyNumberFormat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18" xfId="0" quotePrefix="1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167" fontId="2" fillId="0" borderId="6" xfId="0" applyNumberFormat="1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167" fontId="2" fillId="0" borderId="0" xfId="0" applyNumberFormat="1" applyFont="1" applyBorder="1"/>
    <xf numFmtId="0" fontId="2" fillId="0" borderId="16" xfId="0" applyFont="1" applyBorder="1"/>
    <xf numFmtId="0" fontId="2" fillId="0" borderId="0" xfId="0" applyFont="1" applyBorder="1" applyAlignment="1">
      <alignment horizontal="left"/>
    </xf>
    <xf numFmtId="166" fontId="2" fillId="0" borderId="0" xfId="0" applyNumberFormat="1" applyFont="1" applyBorder="1"/>
    <xf numFmtId="164" fontId="2" fillId="0" borderId="0" xfId="0" applyNumberFormat="1" applyFont="1" applyBorder="1"/>
    <xf numFmtId="10" fontId="2" fillId="0" borderId="16" xfId="0" applyNumberFormat="1" applyFont="1" applyBorder="1"/>
    <xf numFmtId="170" fontId="2" fillId="0" borderId="0" xfId="0" applyNumberFormat="1" applyFont="1" applyBorder="1"/>
    <xf numFmtId="0" fontId="2" fillId="0" borderId="0" xfId="0" quotePrefix="1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0" xfId="0" quotePrefix="1" applyFont="1" applyBorder="1" applyAlignment="1">
      <alignment horizontal="left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167" fontId="2" fillId="0" borderId="6" xfId="0" applyNumberFormat="1" applyFont="1" applyBorder="1"/>
    <xf numFmtId="0" fontId="2" fillId="0" borderId="6" xfId="0" applyFont="1" applyBorder="1"/>
    <xf numFmtId="164" fontId="2" fillId="0" borderId="6" xfId="0" applyNumberFormat="1" applyFont="1" applyBorder="1"/>
    <xf numFmtId="169" fontId="2" fillId="0" borderId="18" xfId="0" applyNumberFormat="1" applyFont="1" applyBorder="1"/>
    <xf numFmtId="0" fontId="2" fillId="0" borderId="0" xfId="0" quotePrefix="1" applyFont="1" applyBorder="1" applyAlignment="1">
      <alignment vertical="top" wrapText="1"/>
    </xf>
    <xf numFmtId="0" fontId="7" fillId="0" borderId="0" xfId="0" applyFont="1" applyBorder="1"/>
    <xf numFmtId="0" fontId="7" fillId="0" borderId="15" xfId="0" applyFont="1" applyBorder="1" applyAlignment="1">
      <alignment horizontal="centerContinuous"/>
    </xf>
    <xf numFmtId="0" fontId="7" fillId="0" borderId="0" xfId="0" applyFont="1" applyBorder="1" applyAlignment="1">
      <alignment horizontal="centerContinuous"/>
    </xf>
    <xf numFmtId="167" fontId="7" fillId="0" borderId="0" xfId="0" applyNumberFormat="1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167" fontId="7" fillId="0" borderId="6" xfId="0" quotePrefix="1" applyNumberFormat="1" applyFont="1" applyBorder="1" applyAlignment="1">
      <alignment horizontal="center" wrapText="1"/>
    </xf>
    <xf numFmtId="0" fontId="7" fillId="0" borderId="6" xfId="0" quotePrefix="1" applyFont="1" applyBorder="1" applyAlignment="1">
      <alignment horizontal="center" wrapText="1"/>
    </xf>
    <xf numFmtId="0" fontId="7" fillId="0" borderId="18" xfId="0" quotePrefix="1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17" fontId="7" fillId="0" borderId="8" xfId="0" quotePrefix="1" applyNumberFormat="1" applyFont="1" applyFill="1" applyBorder="1" applyAlignment="1">
      <alignment horizontal="center" wrapText="1"/>
    </xf>
    <xf numFmtId="0" fontId="2" fillId="0" borderId="0" xfId="12" applyFont="1" applyFill="1"/>
    <xf numFmtId="0" fontId="2" fillId="0" borderId="0" xfId="12" applyFont="1" applyFill="1" applyAlignment="1">
      <alignment horizontal="center"/>
    </xf>
    <xf numFmtId="167" fontId="2" fillId="0" borderId="0" xfId="12" applyNumberFormat="1" applyFont="1" applyFill="1"/>
    <xf numFmtId="0" fontId="10" fillId="0" borderId="0" xfId="12" applyFont="1" applyFill="1"/>
    <xf numFmtId="41" fontId="10" fillId="0" borderId="0" xfId="12" applyNumberFormat="1" applyFont="1" applyFill="1"/>
    <xf numFmtId="0" fontId="2" fillId="0" borderId="0" xfId="12" applyFont="1" applyFill="1" applyBorder="1"/>
    <xf numFmtId="0" fontId="9" fillId="0" borderId="0" xfId="12" applyFont="1" applyFill="1"/>
    <xf numFmtId="0" fontId="2" fillId="4" borderId="36" xfId="12" applyFont="1" applyFill="1" applyBorder="1"/>
    <xf numFmtId="164" fontId="2" fillId="0" borderId="0" xfId="12" applyNumberFormat="1" applyFont="1" applyFill="1"/>
    <xf numFmtId="41" fontId="11" fillId="0" borderId="0" xfId="12" applyNumberFormat="1" applyFont="1" applyFill="1"/>
    <xf numFmtId="44" fontId="2" fillId="4" borderId="42" xfId="9" applyFont="1" applyFill="1" applyBorder="1"/>
    <xf numFmtId="44" fontId="2" fillId="0" borderId="0" xfId="9" applyFont="1" applyFill="1" applyBorder="1"/>
    <xf numFmtId="44" fontId="9" fillId="0" borderId="0" xfId="9" applyFont="1" applyFill="1" applyBorder="1"/>
    <xf numFmtId="167" fontId="2" fillId="0" borderId="0" xfId="12" applyNumberFormat="1" applyFont="1" applyFill="1" applyBorder="1" applyAlignment="1">
      <alignment horizontal="right"/>
    </xf>
    <xf numFmtId="167" fontId="2" fillId="0" borderId="0" xfId="12" applyNumberFormat="1" applyFont="1" applyFill="1" applyBorder="1"/>
    <xf numFmtId="0" fontId="2" fillId="0" borderId="0" xfId="12" applyFont="1" applyFill="1" applyBorder="1" applyAlignment="1">
      <alignment horizontal="left" indent="1"/>
    </xf>
    <xf numFmtId="41" fontId="9" fillId="0" borderId="0" xfId="12" applyNumberFormat="1" applyFont="1" applyFill="1"/>
    <xf numFmtId="167" fontId="2" fillId="0" borderId="0" xfId="12" quotePrefix="1" applyNumberFormat="1" applyFont="1" applyFill="1" applyBorder="1" applyAlignment="1">
      <alignment horizontal="right"/>
    </xf>
    <xf numFmtId="0" fontId="2" fillId="0" borderId="0" xfId="12" applyFont="1" applyFill="1" applyBorder="1" applyAlignment="1">
      <alignment horizontal="right"/>
    </xf>
    <xf numFmtId="0" fontId="2" fillId="0" borderId="0" xfId="12" quotePrefix="1" applyFont="1" applyFill="1" applyBorder="1" applyAlignment="1">
      <alignment horizontal="left" indent="1"/>
    </xf>
    <xf numFmtId="165" fontId="2" fillId="4" borderId="42" xfId="9" applyNumberFormat="1" applyFont="1" applyFill="1" applyBorder="1"/>
    <xf numFmtId="166" fontId="2" fillId="0" borderId="0" xfId="9" applyNumberFormat="1" applyFont="1" applyFill="1"/>
    <xf numFmtId="166" fontId="9" fillId="0" borderId="0" xfId="9" applyNumberFormat="1" applyFont="1" applyFill="1"/>
    <xf numFmtId="41" fontId="8" fillId="0" borderId="0" xfId="12" applyNumberFormat="1" applyFont="1" applyFill="1"/>
    <xf numFmtId="166" fontId="9" fillId="4" borderId="42" xfId="9" applyNumberFormat="1" applyFont="1" applyFill="1" applyBorder="1"/>
    <xf numFmtId="166" fontId="2" fillId="0" borderId="0" xfId="9" applyNumberFormat="1" applyFont="1" applyFill="1" applyBorder="1"/>
    <xf numFmtId="166" fontId="9" fillId="0" borderId="0" xfId="9" applyNumberFormat="1" applyFont="1" applyFill="1" applyBorder="1"/>
    <xf numFmtId="44" fontId="9" fillId="0" borderId="0" xfId="9" quotePrefix="1" applyFont="1" applyFill="1" applyBorder="1"/>
    <xf numFmtId="0" fontId="2" fillId="0" borderId="0" xfId="12" applyNumberFormat="1" applyFont="1" applyFill="1" applyBorder="1"/>
    <xf numFmtId="0" fontId="2" fillId="0" borderId="0" xfId="12" applyFont="1" applyFill="1" applyBorder="1" applyAlignment="1">
      <alignment horizontal="left"/>
    </xf>
    <xf numFmtId="167" fontId="2" fillId="0" borderId="0" xfId="12" applyNumberFormat="1" applyFont="1" applyFill="1" applyBorder="1" applyAlignment="1"/>
    <xf numFmtId="0" fontId="2" fillId="0" borderId="0" xfId="12" applyFont="1" applyFill="1" applyBorder="1" applyAlignment="1"/>
    <xf numFmtId="0" fontId="2" fillId="0" borderId="0" xfId="12" quotePrefix="1" applyFont="1" applyFill="1" applyBorder="1" applyAlignment="1">
      <alignment horizontal="right" wrapText="1"/>
    </xf>
    <xf numFmtId="0" fontId="2" fillId="0" borderId="0" xfId="12" quotePrefix="1" applyFont="1" applyFill="1" applyBorder="1" applyAlignment="1">
      <alignment horizontal="center"/>
    </xf>
    <xf numFmtId="0" fontId="2" fillId="0" borderId="0" xfId="12" applyFont="1" applyFill="1" applyBorder="1" applyAlignment="1">
      <alignment horizontal="center" wrapText="1"/>
    </xf>
    <xf numFmtId="44" fontId="2" fillId="4" borderId="42" xfId="9" applyNumberFormat="1" applyFont="1" applyFill="1" applyBorder="1"/>
    <xf numFmtId="0" fontId="2" fillId="0" borderId="0" xfId="12" quotePrefix="1" applyFont="1" applyFill="1" applyBorder="1" applyAlignment="1">
      <alignment horizontal="left"/>
    </xf>
    <xf numFmtId="0" fontId="2" fillId="4" borderId="42" xfId="12" applyFont="1" applyFill="1" applyBorder="1"/>
    <xf numFmtId="0" fontId="2" fillId="0" borderId="0" xfId="11" applyFont="1" applyFill="1" applyBorder="1"/>
    <xf numFmtId="0" fontId="2" fillId="0" borderId="0" xfId="11" applyFont="1" applyFill="1"/>
    <xf numFmtId="164" fontId="2" fillId="0" borderId="9" xfId="12" applyNumberFormat="1" applyFont="1" applyFill="1" applyBorder="1"/>
    <xf numFmtId="167" fontId="2" fillId="0" borderId="43" xfId="12" applyNumberFormat="1" applyFont="1" applyFill="1" applyBorder="1"/>
    <xf numFmtId="164" fontId="10" fillId="0" borderId="0" xfId="12" applyNumberFormat="1" applyFont="1" applyFill="1"/>
    <xf numFmtId="41" fontId="2" fillId="0" borderId="0" xfId="12" applyNumberFormat="1" applyFont="1" applyFill="1"/>
    <xf numFmtId="0" fontId="10" fillId="0" borderId="0" xfId="12" quotePrefix="1" applyFont="1" applyFill="1" applyBorder="1" applyAlignment="1">
      <alignment horizontal="left"/>
    </xf>
    <xf numFmtId="174" fontId="2" fillId="0" borderId="0" xfId="12" applyNumberFormat="1" applyFont="1" applyFill="1"/>
    <xf numFmtId="41" fontId="9" fillId="3" borderId="0" xfId="12" applyNumberFormat="1" applyFont="1" applyFill="1"/>
    <xf numFmtId="0" fontId="2" fillId="0" borderId="0" xfId="12" quotePrefix="1" applyFont="1" applyFill="1" applyAlignment="1">
      <alignment horizontal="left"/>
    </xf>
    <xf numFmtId="174" fontId="7" fillId="0" borderId="36" xfId="12" applyNumberFormat="1" applyFont="1" applyFill="1" applyBorder="1" applyAlignment="1">
      <alignment horizontal="center"/>
    </xf>
    <xf numFmtId="0" fontId="7" fillId="0" borderId="35" xfId="12" applyFont="1" applyFill="1" applyBorder="1" applyAlignment="1">
      <alignment horizontal="center"/>
    </xf>
    <xf numFmtId="0" fontId="2" fillId="0" borderId="0" xfId="12" quotePrefix="1" applyFont="1" applyFill="1" applyAlignment="1">
      <alignment horizontal="center"/>
    </xf>
    <xf numFmtId="0" fontId="2" fillId="0" borderId="0" xfId="12" quotePrefix="1" applyFont="1" applyFill="1" applyAlignment="1">
      <alignment horizontal="center" wrapText="1"/>
    </xf>
    <xf numFmtId="0" fontId="2" fillId="4" borderId="42" xfId="12" quotePrefix="1" applyFont="1" applyFill="1" applyBorder="1" applyAlignment="1">
      <alignment horizontal="center" wrapText="1"/>
    </xf>
    <xf numFmtId="0" fontId="2" fillId="0" borderId="0" xfId="11" quotePrefix="1" applyFont="1" applyFill="1" applyBorder="1" applyAlignment="1">
      <alignment horizontal="center"/>
    </xf>
    <xf numFmtId="0" fontId="2" fillId="0" borderId="0" xfId="12" applyFont="1" applyFill="1" applyBorder="1" applyAlignment="1">
      <alignment horizontal="center"/>
    </xf>
    <xf numFmtId="0" fontId="2" fillId="4" borderId="42" xfId="12" quotePrefix="1" applyFont="1" applyFill="1" applyBorder="1" applyAlignment="1">
      <alignment horizontal="center"/>
    </xf>
    <xf numFmtId="0" fontId="2" fillId="0" borderId="0" xfId="11" applyFont="1" applyFill="1" applyBorder="1" applyAlignment="1">
      <alignment horizontal="center"/>
    </xf>
    <xf numFmtId="0" fontId="7" fillId="0" borderId="0" xfId="12" applyFont="1" applyFill="1"/>
    <xf numFmtId="0" fontId="7" fillId="0" borderId="8" xfId="12" quotePrefix="1" applyFont="1" applyFill="1" applyBorder="1" applyAlignment="1">
      <alignment horizontal="center" wrapText="1"/>
    </xf>
    <xf numFmtId="0" fontId="7" fillId="4" borderId="44" xfId="12" quotePrefix="1" applyFont="1" applyFill="1" applyBorder="1" applyAlignment="1">
      <alignment horizontal="center" wrapText="1"/>
    </xf>
    <xf numFmtId="0" fontId="7" fillId="0" borderId="8" xfId="12" applyFont="1" applyFill="1" applyBorder="1" applyAlignment="1">
      <alignment horizontal="center" wrapText="1"/>
    </xf>
    <xf numFmtId="0" fontId="13" fillId="0" borderId="0" xfId="12" applyFont="1" applyFill="1"/>
    <xf numFmtId="0" fontId="7" fillId="0" borderId="0" xfId="11" applyFont="1" applyAlignment="1">
      <alignment horizontal="centerContinuous" vertical="center"/>
    </xf>
    <xf numFmtId="0" fontId="7" fillId="0" borderId="0" xfId="11" applyFont="1" applyAlignment="1">
      <alignment horizontal="centerContinuous"/>
    </xf>
    <xf numFmtId="0" fontId="2" fillId="0" borderId="0" xfId="11" applyFont="1"/>
    <xf numFmtId="0" fontId="7" fillId="0" borderId="0" xfId="11" applyFont="1"/>
    <xf numFmtId="0" fontId="2" fillId="0" borderId="0" xfId="11" applyFont="1" applyAlignment="1">
      <alignment horizontal="centerContinuous" vertical="center"/>
    </xf>
    <xf numFmtId="0" fontId="2" fillId="0" borderId="0" xfId="11" applyFont="1" applyBorder="1" applyAlignment="1"/>
    <xf numFmtId="0" fontId="2" fillId="0" borderId="0" xfId="11" quotePrefix="1" applyFont="1" applyBorder="1" applyAlignment="1">
      <alignment horizontal="center"/>
    </xf>
    <xf numFmtId="0" fontId="2" fillId="0" borderId="0" xfId="11" applyFont="1" applyAlignment="1"/>
    <xf numFmtId="0" fontId="2" fillId="0" borderId="8" xfId="11" applyFont="1" applyBorder="1" applyAlignment="1">
      <alignment horizontal="center" wrapText="1"/>
    </xf>
    <xf numFmtId="0" fontId="2" fillId="0" borderId="8" xfId="11" quotePrefix="1" applyFont="1" applyBorder="1" applyAlignment="1">
      <alignment horizontal="center" wrapText="1"/>
    </xf>
    <xf numFmtId="0" fontId="8" fillId="0" borderId="0" xfId="11" applyFont="1"/>
    <xf numFmtId="167" fontId="2" fillId="0" borderId="0" xfId="11" applyNumberFormat="1" applyFont="1"/>
    <xf numFmtId="44" fontId="2" fillId="0" borderId="0" xfId="11" applyNumberFormat="1" applyFont="1"/>
    <xf numFmtId="10" fontId="2" fillId="0" borderId="0" xfId="6" applyNumberFormat="1" applyFont="1"/>
    <xf numFmtId="0" fontId="2" fillId="0" borderId="0" xfId="11" quotePrefix="1" applyFont="1" applyAlignment="1">
      <alignment horizontal="left"/>
    </xf>
    <xf numFmtId="167" fontId="2" fillId="0" borderId="7" xfId="11" applyNumberFormat="1" applyFont="1" applyBorder="1"/>
    <xf numFmtId="10" fontId="2" fillId="0" borderId="7" xfId="6" applyNumberFormat="1" applyFont="1" applyBorder="1"/>
    <xf numFmtId="0" fontId="2" fillId="0" borderId="0" xfId="11" applyFont="1" applyFill="1" applyAlignment="1">
      <alignment horizontal="left"/>
    </xf>
    <xf numFmtId="167" fontId="2" fillId="0" borderId="7" xfId="11" applyNumberFormat="1" applyFont="1" applyFill="1" applyBorder="1"/>
    <xf numFmtId="44" fontId="2" fillId="0" borderId="7" xfId="11" applyNumberFormat="1" applyFont="1" applyBorder="1"/>
    <xf numFmtId="0" fontId="2" fillId="0" borderId="0" xfId="11" applyFont="1" applyAlignment="1">
      <alignment horizontal="left"/>
    </xf>
    <xf numFmtId="167" fontId="8" fillId="2" borderId="7" xfId="11" applyNumberFormat="1" applyFont="1" applyFill="1" applyBorder="1"/>
    <xf numFmtId="10" fontId="2" fillId="2" borderId="7" xfId="6" applyNumberFormat="1" applyFont="1" applyFill="1" applyBorder="1"/>
    <xf numFmtId="0" fontId="2" fillId="0" borderId="8" xfId="11" quotePrefix="1" applyFont="1" applyBorder="1" applyAlignment="1">
      <alignment horizontal="left"/>
    </xf>
    <xf numFmtId="0" fontId="2" fillId="0" borderId="8" xfId="11" applyFont="1" applyBorder="1"/>
    <xf numFmtId="0" fontId="13" fillId="4" borderId="3" xfId="11" quotePrefix="1" applyFont="1" applyFill="1" applyBorder="1" applyAlignment="1">
      <alignment horizontal="center" wrapText="1"/>
    </xf>
    <xf numFmtId="0" fontId="13" fillId="2" borderId="3" xfId="11" quotePrefix="1" applyFont="1" applyFill="1" applyBorder="1" applyAlignment="1">
      <alignment horizontal="center" wrapText="1"/>
    </xf>
    <xf numFmtId="0" fontId="2" fillId="0" borderId="19" xfId="11" quotePrefix="1" applyFont="1" applyBorder="1" applyAlignment="1">
      <alignment horizontal="center" wrapText="1"/>
    </xf>
    <xf numFmtId="166" fontId="8" fillId="0" borderId="19" xfId="11" applyNumberFormat="1" applyFont="1" applyFill="1" applyBorder="1"/>
    <xf numFmtId="166" fontId="2" fillId="0" borderId="19" xfId="11" applyNumberFormat="1" applyFont="1" applyFill="1" applyBorder="1"/>
    <xf numFmtId="166" fontId="2" fillId="0" borderId="33" xfId="11" applyNumberFormat="1" applyFont="1" applyFill="1" applyBorder="1"/>
    <xf numFmtId="0" fontId="2" fillId="0" borderId="19" xfId="11" applyFont="1" applyFill="1" applyBorder="1"/>
    <xf numFmtId="166" fontId="8" fillId="0" borderId="10" xfId="9" quotePrefix="1" applyNumberFormat="1" applyFont="1" applyFill="1" applyBorder="1" applyAlignment="1">
      <alignment horizontal="right"/>
    </xf>
    <xf numFmtId="166" fontId="2" fillId="0" borderId="10" xfId="11" quotePrefix="1" applyNumberFormat="1" applyFont="1" applyFill="1" applyBorder="1" applyAlignment="1"/>
    <xf numFmtId="166" fontId="8" fillId="0" borderId="10" xfId="11" quotePrefix="1" applyNumberFormat="1" applyFont="1" applyFill="1" applyBorder="1" applyAlignment="1"/>
    <xf numFmtId="166" fontId="9" fillId="4" borderId="10" xfId="11" quotePrefix="1" applyNumberFormat="1" applyFont="1" applyFill="1" applyBorder="1" applyAlignment="1"/>
    <xf numFmtId="0" fontId="2" fillId="4" borderId="0" xfId="11" applyFont="1" applyFill="1"/>
    <xf numFmtId="166" fontId="2" fillId="0" borderId="33" xfId="11" quotePrefix="1" applyNumberFormat="1" applyFont="1" applyFill="1" applyBorder="1" applyAlignment="1"/>
    <xf numFmtId="166" fontId="2" fillId="4" borderId="10" xfId="11" quotePrefix="1" applyNumberFormat="1" applyFont="1" applyFill="1" applyBorder="1" applyAlignment="1"/>
    <xf numFmtId="166" fontId="2" fillId="0" borderId="10" xfId="11" applyNumberFormat="1" applyFont="1" applyFill="1" applyBorder="1"/>
    <xf numFmtId="176" fontId="2" fillId="0" borderId="0" xfId="11" applyNumberFormat="1" applyFont="1"/>
    <xf numFmtId="166" fontId="2" fillId="0" borderId="11" xfId="11" applyNumberFormat="1" applyFont="1" applyFill="1" applyBorder="1"/>
    <xf numFmtId="0" fontId="13" fillId="3" borderId="45" xfId="11" quotePrefix="1" applyFont="1" applyFill="1" applyBorder="1" applyAlignment="1">
      <alignment horizontal="centerContinuous"/>
    </xf>
    <xf numFmtId="0" fontId="7" fillId="3" borderId="1" xfId="11" quotePrefix="1" applyFont="1" applyFill="1" applyBorder="1" applyAlignment="1">
      <alignment horizontal="centerContinuous"/>
    </xf>
    <xf numFmtId="0" fontId="7" fillId="3" borderId="38" xfId="11" quotePrefix="1" applyFont="1" applyFill="1" applyBorder="1" applyAlignment="1">
      <alignment horizontal="centerContinuous"/>
    </xf>
    <xf numFmtId="0" fontId="7" fillId="3" borderId="6" xfId="11" applyFont="1" applyFill="1" applyBorder="1" applyAlignment="1">
      <alignment horizontal="center" vertical="center" wrapText="1"/>
    </xf>
    <xf numFmtId="0" fontId="7" fillId="3" borderId="18" xfId="11" applyFont="1" applyFill="1" applyBorder="1" applyAlignment="1">
      <alignment horizontal="center" vertical="center" wrapText="1"/>
    </xf>
    <xf numFmtId="0" fontId="2" fillId="0" borderId="0" xfId="11" applyFont="1" applyAlignment="1">
      <alignment horizontal="center" wrapText="1"/>
    </xf>
    <xf numFmtId="0" fontId="8" fillId="3" borderId="0" xfId="11" applyFont="1" applyFill="1" applyBorder="1"/>
    <xf numFmtId="167" fontId="9" fillId="3" borderId="0" xfId="11" applyNumberFormat="1" applyFont="1" applyFill="1" applyBorder="1"/>
    <xf numFmtId="167" fontId="2" fillId="3" borderId="16" xfId="11" applyNumberFormat="1" applyFont="1" applyFill="1" applyBorder="1"/>
    <xf numFmtId="0" fontId="2" fillId="3" borderId="0" xfId="11" applyFont="1" applyFill="1" applyBorder="1"/>
    <xf numFmtId="167" fontId="2" fillId="3" borderId="9" xfId="11" applyNumberFormat="1" applyFont="1" applyFill="1" applyBorder="1"/>
    <xf numFmtId="167" fontId="2" fillId="3" borderId="41" xfId="11" applyNumberFormat="1" applyFont="1" applyFill="1" applyBorder="1"/>
    <xf numFmtId="0" fontId="2" fillId="3" borderId="6" xfId="11" applyFont="1" applyFill="1" applyBorder="1"/>
    <xf numFmtId="167" fontId="2" fillId="3" borderId="6" xfId="11" applyNumberFormat="1" applyFont="1" applyFill="1" applyBorder="1"/>
    <xf numFmtId="167" fontId="2" fillId="3" borderId="18" xfId="11" applyNumberFormat="1" applyFont="1" applyFill="1" applyBorder="1"/>
    <xf numFmtId="0" fontId="7" fillId="0" borderId="0" xfId="12" applyFont="1" applyFill="1" applyAlignment="1">
      <alignment horizontal="center"/>
    </xf>
    <xf numFmtId="0" fontId="2" fillId="0" borderId="0" xfId="11" quotePrefix="1" applyFont="1" applyFill="1" applyAlignment="1">
      <alignment horizontal="left" indent="2"/>
    </xf>
    <xf numFmtId="0" fontId="7" fillId="0" borderId="37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right" vertical="top"/>
    </xf>
    <xf numFmtId="0" fontId="7" fillId="0" borderId="0" xfId="0" applyFont="1" applyFill="1" applyBorder="1" applyAlignment="1">
      <alignment horizontal="left" vertical="top"/>
    </xf>
    <xf numFmtId="0" fontId="2" fillId="0" borderId="23" xfId="0" applyFont="1" applyFill="1" applyBorder="1" applyAlignment="1">
      <alignment horizontal="centerContinuous"/>
    </xf>
    <xf numFmtId="0" fontId="2" fillId="0" borderId="23" xfId="0" applyFont="1" applyFill="1" applyBorder="1"/>
    <xf numFmtId="0" fontId="7" fillId="0" borderId="27" xfId="0" applyFont="1" applyFill="1" applyBorder="1" applyAlignment="1">
      <alignment horizontal="center" wrapText="1"/>
    </xf>
    <xf numFmtId="0" fontId="7" fillId="0" borderId="28" xfId="0" applyFont="1" applyFill="1" applyBorder="1" applyAlignment="1">
      <alignment horizontal="center"/>
    </xf>
    <xf numFmtId="0" fontId="2" fillId="0" borderId="29" xfId="0" applyFont="1" applyFill="1" applyBorder="1"/>
    <xf numFmtId="0" fontId="2" fillId="0" borderId="2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9" fontId="7" fillId="0" borderId="34" xfId="0" applyNumberFormat="1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173" fontId="10" fillId="0" borderId="0" xfId="0" applyNumberFormat="1" applyFont="1" applyFill="1" applyBorder="1"/>
    <xf numFmtId="173" fontId="14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173" fontId="10" fillId="0" borderId="5" xfId="0" applyNumberFormat="1" applyFont="1" applyFill="1" applyBorder="1"/>
    <xf numFmtId="0" fontId="2" fillId="0" borderId="22" xfId="0" applyFont="1" applyFill="1" applyBorder="1"/>
    <xf numFmtId="173" fontId="2" fillId="0" borderId="0" xfId="0" applyNumberFormat="1" applyFont="1" applyFill="1" applyBorder="1"/>
    <xf numFmtId="173" fontId="2" fillId="0" borderId="5" xfId="0" applyNumberFormat="1" applyFont="1" applyFill="1" applyBorder="1"/>
    <xf numFmtId="164" fontId="2" fillId="0" borderId="22" xfId="0" applyNumberFormat="1" applyFont="1" applyFill="1" applyBorder="1" applyAlignment="1"/>
    <xf numFmtId="164" fontId="2" fillId="0" borderId="22" xfId="0" applyNumberFormat="1" applyFont="1" applyFill="1" applyBorder="1" applyAlignment="1">
      <alignment horizontal="center"/>
    </xf>
    <xf numFmtId="0" fontId="2" fillId="0" borderId="20" xfId="0" applyFont="1" applyFill="1" applyBorder="1"/>
    <xf numFmtId="0" fontId="2" fillId="0" borderId="5" xfId="0" applyFont="1" applyFill="1" applyBorder="1" applyAlignment="1">
      <alignment horizontal="left"/>
    </xf>
    <xf numFmtId="9" fontId="2" fillId="0" borderId="0" xfId="0" applyNumberFormat="1" applyFont="1" applyFill="1" applyBorder="1"/>
    <xf numFmtId="42" fontId="2" fillId="0" borderId="26" xfId="0" applyNumberFormat="1" applyFont="1" applyFill="1" applyBorder="1"/>
    <xf numFmtId="9" fontId="2" fillId="0" borderId="5" xfId="0" applyNumberFormat="1" applyFont="1" applyFill="1" applyBorder="1"/>
    <xf numFmtId="42" fontId="2" fillId="0" borderId="22" xfId="0" applyNumberFormat="1" applyFont="1" applyFill="1" applyBorder="1"/>
    <xf numFmtId="0" fontId="2" fillId="0" borderId="5" xfId="0" applyFont="1" applyFill="1" applyBorder="1"/>
    <xf numFmtId="164" fontId="2" fillId="0" borderId="22" xfId="0" applyNumberFormat="1" applyFont="1" applyFill="1" applyBorder="1"/>
    <xf numFmtId="0" fontId="15" fillId="0" borderId="20" xfId="0" applyFont="1" applyFill="1" applyBorder="1"/>
    <xf numFmtId="171" fontId="2" fillId="0" borderId="22" xfId="0" applyNumberFormat="1" applyFont="1" applyFill="1" applyBorder="1"/>
    <xf numFmtId="168" fontId="2" fillId="0" borderId="26" xfId="0" applyNumberFormat="1" applyFont="1" applyFill="1" applyBorder="1"/>
    <xf numFmtId="9" fontId="2" fillId="0" borderId="22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2" fillId="0" borderId="31" xfId="0" applyFont="1" applyFill="1" applyBorder="1"/>
    <xf numFmtId="0" fontId="2" fillId="0" borderId="39" xfId="0" applyFont="1" applyFill="1" applyBorder="1"/>
    <xf numFmtId="0" fontId="7" fillId="0" borderId="23" xfId="0" applyFont="1" applyFill="1" applyBorder="1"/>
    <xf numFmtId="0" fontId="7" fillId="0" borderId="24" xfId="0" applyFont="1" applyFill="1" applyBorder="1"/>
    <xf numFmtId="42" fontId="7" fillId="0" borderId="32" xfId="0" applyNumberFormat="1" applyFont="1" applyFill="1" applyBorder="1"/>
    <xf numFmtId="0" fontId="2" fillId="0" borderId="25" xfId="0" applyFont="1" applyFill="1" applyBorder="1"/>
    <xf numFmtId="0" fontId="14" fillId="0" borderId="0" xfId="0" quotePrefix="1" applyFont="1" applyFill="1"/>
    <xf numFmtId="43" fontId="2" fillId="0" borderId="0" xfId="0" applyNumberFormat="1" applyFont="1" applyFill="1" applyBorder="1"/>
    <xf numFmtId="43" fontId="7" fillId="0" borderId="0" xfId="0" applyNumberFormat="1" applyFont="1" applyFill="1" applyBorder="1" applyAlignment="1">
      <alignment horizontal="center"/>
    </xf>
    <xf numFmtId="0" fontId="8" fillId="0" borderId="0" xfId="0" applyFont="1"/>
    <xf numFmtId="0" fontId="7" fillId="0" borderId="0" xfId="0" applyFont="1" applyFill="1" applyBorder="1" applyAlignment="1"/>
    <xf numFmtId="0" fontId="7" fillId="0" borderId="6" xfId="0" applyFont="1" applyFill="1" applyBorder="1" applyAlignment="1">
      <alignment horizontal="center"/>
    </xf>
    <xf numFmtId="43" fontId="7" fillId="0" borderId="6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2" fontId="2" fillId="0" borderId="0" xfId="0" applyNumberFormat="1" applyFont="1" applyFill="1" applyBorder="1"/>
    <xf numFmtId="0" fontId="2" fillId="0" borderId="0" xfId="0" applyFont="1" applyFill="1" applyBorder="1" applyAlignment="1">
      <alignment horizontal="left"/>
    </xf>
    <xf numFmtId="41" fontId="2" fillId="0" borderId="0" xfId="0" applyNumberFormat="1" applyFont="1" applyFill="1" applyBorder="1"/>
    <xf numFmtId="0" fontId="7" fillId="0" borderId="0" xfId="0" applyFont="1" applyFill="1" applyAlignment="1"/>
    <xf numFmtId="42" fontId="7" fillId="0" borderId="7" xfId="0" applyNumberFormat="1" applyFont="1" applyFill="1" applyBorder="1"/>
    <xf numFmtId="0" fontId="7" fillId="0" borderId="12" xfId="0" applyFont="1" applyFill="1" applyBorder="1" applyAlignment="1">
      <alignment horizontal="centerContinuous"/>
    </xf>
    <xf numFmtId="0" fontId="7" fillId="0" borderId="13" xfId="0" applyFont="1" applyFill="1" applyBorder="1" applyAlignment="1">
      <alignment horizontal="centerContinuous"/>
    </xf>
    <xf numFmtId="167" fontId="7" fillId="0" borderId="13" xfId="0" applyNumberFormat="1" applyFont="1" applyFill="1" applyBorder="1" applyAlignment="1">
      <alignment horizontal="centerContinuous"/>
    </xf>
    <xf numFmtId="0" fontId="7" fillId="0" borderId="14" xfId="0" applyFont="1" applyFill="1" applyBorder="1" applyAlignment="1">
      <alignment horizontal="centerContinuous"/>
    </xf>
    <xf numFmtId="0" fontId="7" fillId="0" borderId="15" xfId="0" applyFont="1" applyFill="1" applyBorder="1" applyAlignment="1">
      <alignment horizontal="centerContinuous"/>
    </xf>
    <xf numFmtId="167" fontId="7" fillId="0" borderId="0" xfId="0" applyNumberFormat="1" applyFont="1" applyFill="1" applyBorder="1" applyAlignment="1">
      <alignment horizontal="centerContinuous"/>
    </xf>
    <xf numFmtId="0" fontId="7" fillId="0" borderId="16" xfId="0" applyFont="1" applyFill="1" applyBorder="1" applyAlignment="1">
      <alignment horizontal="centerContinuous"/>
    </xf>
    <xf numFmtId="0" fontId="7" fillId="0" borderId="15" xfId="0" applyFont="1" applyFill="1" applyBorder="1"/>
    <xf numFmtId="167" fontId="7" fillId="0" borderId="0" xfId="0" applyNumberFormat="1" applyFont="1" applyFill="1" applyBorder="1"/>
    <xf numFmtId="0" fontId="7" fillId="0" borderId="16" xfId="0" applyFont="1" applyFill="1" applyBorder="1"/>
    <xf numFmtId="0" fontId="7" fillId="0" borderId="17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167" fontId="7" fillId="0" borderId="6" xfId="0" applyNumberFormat="1" applyFont="1" applyFill="1" applyBorder="1" applyAlignment="1">
      <alignment horizontal="center" wrapText="1"/>
    </xf>
    <xf numFmtId="167" fontId="7" fillId="0" borderId="6" xfId="0" quotePrefix="1" applyNumberFormat="1" applyFont="1" applyFill="1" applyBorder="1" applyAlignment="1">
      <alignment horizontal="center" wrapText="1"/>
    </xf>
    <xf numFmtId="0" fontId="7" fillId="0" borderId="18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horizontal="center" wrapText="1"/>
    </xf>
    <xf numFmtId="167" fontId="2" fillId="0" borderId="6" xfId="0" applyNumberFormat="1" applyFont="1" applyFill="1" applyBorder="1" applyAlignment="1">
      <alignment horizontal="center" wrapText="1"/>
    </xf>
    <xf numFmtId="0" fontId="2" fillId="0" borderId="6" xfId="0" quotePrefix="1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0" fontId="2" fillId="0" borderId="15" xfId="0" applyFont="1" applyFill="1" applyBorder="1"/>
    <xf numFmtId="0" fontId="2" fillId="0" borderId="16" xfId="0" applyFont="1" applyFill="1" applyBorder="1"/>
    <xf numFmtId="0" fontId="2" fillId="0" borderId="15" xfId="0" applyFont="1" applyFill="1" applyBorder="1" applyAlignment="1">
      <alignment horizontal="center"/>
    </xf>
    <xf numFmtId="169" fontId="2" fillId="0" borderId="16" xfId="0" applyNumberFormat="1" applyFont="1" applyFill="1" applyBorder="1"/>
    <xf numFmtId="170" fontId="2" fillId="0" borderId="0" xfId="0" applyNumberFormat="1" applyFont="1" applyFill="1" applyBorder="1"/>
    <xf numFmtId="0" fontId="2" fillId="0" borderId="0" xfId="0" quotePrefix="1" applyFont="1" applyFill="1" applyBorder="1" applyAlignment="1">
      <alignment horizontal="left" indent="1"/>
    </xf>
    <xf numFmtId="0" fontId="2" fillId="0" borderId="0" xfId="0" applyFont="1" applyFill="1" applyBorder="1" applyAlignment="1">
      <alignment horizontal="left" indent="1"/>
    </xf>
    <xf numFmtId="167" fontId="2" fillId="0" borderId="9" xfId="0" applyNumberFormat="1" applyFont="1" applyFill="1" applyBorder="1"/>
    <xf numFmtId="166" fontId="2" fillId="0" borderId="9" xfId="0" applyNumberFormat="1" applyFont="1" applyFill="1" applyBorder="1"/>
    <xf numFmtId="169" fontId="2" fillId="0" borderId="41" xfId="0" applyNumberFormat="1" applyFont="1" applyFill="1" applyBorder="1"/>
    <xf numFmtId="0" fontId="2" fillId="0" borderId="0" xfId="0" quotePrefix="1" applyFont="1" applyFill="1" applyBorder="1" applyAlignment="1">
      <alignment horizontal="left"/>
    </xf>
    <xf numFmtId="169" fontId="2" fillId="0" borderId="16" xfId="0" applyNumberFormat="1" applyFont="1" applyFill="1" applyBorder="1" applyAlignment="1">
      <alignment horizontal="right"/>
    </xf>
    <xf numFmtId="167" fontId="2" fillId="0" borderId="7" xfId="0" applyNumberFormat="1" applyFont="1" applyFill="1" applyBorder="1"/>
    <xf numFmtId="164" fontId="2" fillId="0" borderId="7" xfId="8" applyNumberFormat="1" applyFont="1" applyFill="1" applyBorder="1"/>
    <xf numFmtId="166" fontId="2" fillId="0" borderId="7" xfId="0" applyNumberFormat="1" applyFont="1" applyFill="1" applyBorder="1"/>
    <xf numFmtId="169" fontId="2" fillId="0" borderId="40" xfId="0" applyNumberFormat="1" applyFont="1" applyFill="1" applyBorder="1"/>
    <xf numFmtId="0" fontId="2" fillId="0" borderId="17" xfId="0" applyFont="1" applyFill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Fill="1" applyBorder="1" applyAlignment="1">
      <alignment horizontal="center"/>
    </xf>
    <xf numFmtId="167" fontId="2" fillId="0" borderId="6" xfId="0" applyNumberFormat="1" applyFont="1" applyFill="1" applyBorder="1"/>
    <xf numFmtId="164" fontId="2" fillId="0" borderId="6" xfId="0" applyNumberFormat="1" applyFont="1" applyFill="1" applyBorder="1"/>
    <xf numFmtId="0" fontId="2" fillId="0" borderId="18" xfId="0" applyFont="1" applyFill="1" applyBorder="1"/>
    <xf numFmtId="164" fontId="2" fillId="0" borderId="0" xfId="8" applyNumberFormat="1" applyFont="1" applyFill="1" applyBorder="1"/>
    <xf numFmtId="0" fontId="16" fillId="0" borderId="0" xfId="0" applyFont="1" applyFill="1" applyBorder="1"/>
    <xf numFmtId="0" fontId="7" fillId="0" borderId="1" xfId="0" quotePrefix="1" applyFont="1" applyFill="1" applyBorder="1" applyAlignment="1">
      <alignment horizontal="left"/>
    </xf>
    <xf numFmtId="167" fontId="7" fillId="0" borderId="1" xfId="0" applyNumberFormat="1" applyFont="1" applyFill="1" applyBorder="1"/>
    <xf numFmtId="169" fontId="7" fillId="0" borderId="1" xfId="6" applyNumberFormat="1" applyFont="1" applyFill="1" applyBorder="1"/>
    <xf numFmtId="0" fontId="7" fillId="0" borderId="1" xfId="0" applyFont="1" applyFill="1" applyBorder="1"/>
    <xf numFmtId="167" fontId="2" fillId="0" borderId="1" xfId="0" applyNumberFormat="1" applyFont="1" applyFill="1" applyBorder="1"/>
    <xf numFmtId="0" fontId="2" fillId="0" borderId="1" xfId="0" applyFont="1" applyFill="1" applyBorder="1"/>
    <xf numFmtId="0" fontId="2" fillId="0" borderId="38" xfId="0" applyFont="1" applyFill="1" applyBorder="1"/>
    <xf numFmtId="0" fontId="2" fillId="0" borderId="0" xfId="0" applyFont="1" applyFill="1" applyBorder="1" applyAlignment="1">
      <alignment wrapText="1"/>
    </xf>
    <xf numFmtId="164" fontId="2" fillId="0" borderId="7" xfId="1" applyNumberFormat="1" applyFont="1" applyFill="1" applyBorder="1"/>
    <xf numFmtId="169" fontId="7" fillId="0" borderId="1" xfId="2" applyNumberFormat="1" applyFont="1" applyFill="1" applyBorder="1"/>
    <xf numFmtId="175" fontId="17" fillId="0" borderId="0" xfId="0" quotePrefix="1" applyNumberFormat="1" applyFont="1" applyAlignment="1">
      <alignment horizontal="center"/>
    </xf>
    <xf numFmtId="175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4" fontId="17" fillId="0" borderId="0" xfId="0" applyNumberFormat="1" applyFont="1" applyAlignment="1">
      <alignment horizontal="center"/>
    </xf>
    <xf numFmtId="10" fontId="9" fillId="0" borderId="0" xfId="0" applyNumberFormat="1" applyFont="1" applyFill="1" applyBorder="1" applyAlignment="1">
      <alignment horizontal="center"/>
    </xf>
    <xf numFmtId="10" fontId="9" fillId="0" borderId="5" xfId="0" applyNumberFormat="1" applyFont="1" applyFill="1" applyBorder="1" applyAlignment="1">
      <alignment horizontal="center"/>
    </xf>
    <xf numFmtId="9" fontId="9" fillId="0" borderId="0" xfId="0" applyNumberFormat="1" applyFont="1" applyFill="1" applyBorder="1"/>
    <xf numFmtId="164" fontId="9" fillId="0" borderId="22" xfId="1" applyNumberFormat="1" applyFont="1" applyFill="1" applyBorder="1" applyAlignment="1">
      <alignment horizontal="center"/>
    </xf>
    <xf numFmtId="164" fontId="2" fillId="0" borderId="22" xfId="1" applyNumberFormat="1" applyFont="1" applyFill="1" applyBorder="1" applyAlignment="1"/>
    <xf numFmtId="164" fontId="2" fillId="0" borderId="0" xfId="1" applyNumberFormat="1" applyFont="1" applyFill="1" applyBorder="1" applyAlignment="1">
      <alignment horizontal="center"/>
    </xf>
    <xf numFmtId="164" fontId="2" fillId="0" borderId="26" xfId="1" applyNumberFormat="1" applyFont="1" applyFill="1" applyBorder="1"/>
    <xf numFmtId="164" fontId="2" fillId="0" borderId="22" xfId="1" applyNumberFormat="1" applyFont="1" applyFill="1" applyBorder="1"/>
    <xf numFmtId="164" fontId="9" fillId="0" borderId="26" xfId="1" applyNumberFormat="1" applyFont="1" applyFill="1" applyBorder="1" applyAlignment="1">
      <alignment horizontal="center"/>
    </xf>
    <xf numFmtId="172" fontId="9" fillId="0" borderId="22" xfId="0" applyNumberFormat="1" applyFont="1" applyFill="1" applyBorder="1"/>
    <xf numFmtId="172" fontId="9" fillId="0" borderId="26" xfId="0" applyNumberFormat="1" applyFont="1" applyFill="1" applyBorder="1"/>
    <xf numFmtId="164" fontId="2" fillId="0" borderId="0" xfId="1" applyNumberFormat="1" applyFont="1" applyFill="1" applyBorder="1" applyAlignment="1">
      <alignment vertical="top"/>
    </xf>
    <xf numFmtId="167" fontId="9" fillId="0" borderId="0" xfId="0" applyNumberFormat="1" applyFont="1" applyFill="1" applyBorder="1"/>
    <xf numFmtId="164" fontId="9" fillId="0" borderId="0" xfId="0" applyNumberFormat="1" applyFont="1" applyFill="1" applyBorder="1"/>
    <xf numFmtId="164" fontId="2" fillId="0" borderId="2" xfId="0" quotePrefix="1" applyNumberFormat="1" applyFont="1" applyFill="1" applyBorder="1" applyAlignment="1">
      <alignment horizontal="left"/>
    </xf>
    <xf numFmtId="167" fontId="2" fillId="0" borderId="13" xfId="0" applyNumberFormat="1" applyFont="1" applyFill="1" applyBorder="1"/>
    <xf numFmtId="167" fontId="2" fillId="0" borderId="8" xfId="0" applyNumberFormat="1" applyFont="1" applyFill="1" applyBorder="1"/>
    <xf numFmtId="164" fontId="2" fillId="0" borderId="8" xfId="0" applyNumberFormat="1" applyFont="1" applyFill="1" applyBorder="1"/>
    <xf numFmtId="0" fontId="13" fillId="0" borderId="0" xfId="11" applyFont="1" applyAlignment="1">
      <alignment horizontal="centerContinuous" vertical="center"/>
    </xf>
    <xf numFmtId="0" fontId="9" fillId="0" borderId="0" xfId="11" applyFont="1" applyAlignment="1">
      <alignment horizontal="centerContinuous" vertical="center"/>
    </xf>
    <xf numFmtId="0" fontId="9" fillId="0" borderId="0" xfId="11" applyFont="1"/>
    <xf numFmtId="0" fontId="2" fillId="0" borderId="0" xfId="11" quotePrefix="1" applyFont="1" applyAlignment="1">
      <alignment horizontal="center"/>
    </xf>
    <xf numFmtId="0" fontId="2" fillId="0" borderId="0" xfId="11" applyFont="1" applyAlignment="1">
      <alignment horizontal="center"/>
    </xf>
    <xf numFmtId="14" fontId="2" fillId="0" borderId="0" xfId="11" applyNumberFormat="1" applyFont="1"/>
    <xf numFmtId="0" fontId="7" fillId="4" borderId="37" xfId="11" applyFont="1" applyFill="1" applyBorder="1" applyAlignment="1">
      <alignment horizontal="center" wrapText="1"/>
    </xf>
    <xf numFmtId="0" fontId="7" fillId="4" borderId="45" xfId="11" applyFont="1" applyFill="1" applyBorder="1" applyAlignment="1">
      <alignment horizontal="center" wrapText="1"/>
    </xf>
    <xf numFmtId="0" fontId="7" fillId="0" borderId="8" xfId="11" applyFont="1" applyBorder="1" applyAlignment="1">
      <alignment horizontal="center" wrapText="1"/>
    </xf>
    <xf numFmtId="0" fontId="7" fillId="0" borderId="8" xfId="11" quotePrefix="1" applyFont="1" applyBorder="1" applyAlignment="1">
      <alignment horizontal="center" wrapText="1"/>
    </xf>
    <xf numFmtId="17" fontId="7" fillId="0" borderId="8" xfId="11" quotePrefix="1" applyNumberFormat="1" applyFont="1" applyBorder="1" applyAlignment="1">
      <alignment horizontal="center" wrapText="1"/>
    </xf>
    <xf numFmtId="17" fontId="7" fillId="4" borderId="8" xfId="11" quotePrefix="1" applyNumberFormat="1" applyFont="1" applyFill="1" applyBorder="1" applyAlignment="1">
      <alignment horizontal="center" wrapText="1"/>
    </xf>
    <xf numFmtId="17" fontId="7" fillId="0" borderId="0" xfId="11" quotePrefix="1" applyNumberFormat="1" applyFont="1" applyAlignment="1">
      <alignment horizontal="center" wrapText="1"/>
    </xf>
    <xf numFmtId="17" fontId="7" fillId="4" borderId="37" xfId="11" quotePrefix="1" applyNumberFormat="1" applyFont="1" applyFill="1" applyBorder="1" applyAlignment="1">
      <alignment horizontal="center" wrapText="1"/>
    </xf>
    <xf numFmtId="17" fontId="7" fillId="4" borderId="45" xfId="11" quotePrefix="1" applyNumberFormat="1" applyFont="1" applyFill="1" applyBorder="1" applyAlignment="1">
      <alignment horizontal="center" wrapText="1"/>
    </xf>
    <xf numFmtId="17" fontId="7" fillId="5" borderId="46" xfId="11" quotePrefix="1" applyNumberFormat="1" applyFont="1" applyFill="1" applyBorder="1" applyAlignment="1">
      <alignment horizontal="center" wrapText="1"/>
    </xf>
    <xf numFmtId="0" fontId="7" fillId="5" borderId="47" xfId="11" quotePrefix="1" applyFont="1" applyFill="1" applyBorder="1" applyAlignment="1">
      <alignment horizontal="center" wrapText="1"/>
    </xf>
    <xf numFmtId="167" fontId="9" fillId="0" borderId="0" xfId="11" applyNumberFormat="1" applyFont="1"/>
    <xf numFmtId="164" fontId="9" fillId="0" borderId="0" xfId="9" applyNumberFormat="1" applyFont="1" applyFill="1"/>
    <xf numFmtId="164" fontId="9" fillId="4" borderId="0" xfId="9" applyNumberFormat="1" applyFont="1" applyFill="1"/>
    <xf numFmtId="164" fontId="2" fillId="0" borderId="0" xfId="11" applyNumberFormat="1" applyFont="1"/>
    <xf numFmtId="164" fontId="2" fillId="4" borderId="15" xfId="11" applyNumberFormat="1" applyFont="1" applyFill="1" applyBorder="1"/>
    <xf numFmtId="164" fontId="2" fillId="4" borderId="42" xfId="11" applyNumberFormat="1" applyFont="1" applyFill="1" applyBorder="1"/>
    <xf numFmtId="164" fontId="2" fillId="5" borderId="0" xfId="11" applyNumberFormat="1" applyFont="1" applyFill="1"/>
    <xf numFmtId="166" fontId="2" fillId="5" borderId="0" xfId="11" applyNumberFormat="1" applyFont="1" applyFill="1"/>
    <xf numFmtId="10" fontId="2" fillId="5" borderId="16" xfId="11" applyNumberFormat="1" applyFont="1" applyFill="1" applyBorder="1"/>
    <xf numFmtId="177" fontId="2" fillId="0" borderId="0" xfId="11" applyNumberFormat="1" applyFont="1"/>
    <xf numFmtId="167" fontId="2" fillId="0" borderId="2" xfId="11" applyNumberFormat="1" applyFont="1" applyBorder="1"/>
    <xf numFmtId="164" fontId="2" fillId="0" borderId="2" xfId="9" applyNumberFormat="1" applyFont="1" applyFill="1" applyBorder="1"/>
    <xf numFmtId="164" fontId="2" fillId="4" borderId="2" xfId="9" applyNumberFormat="1" applyFont="1" applyFill="1" applyBorder="1"/>
    <xf numFmtId="164" fontId="2" fillId="0" borderId="2" xfId="11" applyNumberFormat="1" applyFont="1" applyBorder="1"/>
    <xf numFmtId="164" fontId="2" fillId="4" borderId="48" xfId="11" applyNumberFormat="1" applyFont="1" applyFill="1" applyBorder="1"/>
    <xf numFmtId="164" fontId="2" fillId="4" borderId="49" xfId="11" applyNumberFormat="1" applyFont="1" applyFill="1" applyBorder="1"/>
    <xf numFmtId="164" fontId="2" fillId="5" borderId="2" xfId="11" applyNumberFormat="1" applyFont="1" applyFill="1" applyBorder="1"/>
    <xf numFmtId="166" fontId="2" fillId="5" borderId="2" xfId="11" applyNumberFormat="1" applyFont="1" applyFill="1" applyBorder="1"/>
    <xf numFmtId="10" fontId="2" fillId="5" borderId="50" xfId="11" applyNumberFormat="1" applyFont="1" applyFill="1" applyBorder="1"/>
    <xf numFmtId="164" fontId="2" fillId="0" borderId="0" xfId="9" applyNumberFormat="1" applyFont="1" applyFill="1"/>
    <xf numFmtId="164" fontId="2" fillId="4" borderId="0" xfId="9" applyNumberFormat="1" applyFont="1" applyFill="1"/>
    <xf numFmtId="164" fontId="2" fillId="0" borderId="0" xfId="9" applyNumberFormat="1" applyFont="1" applyFill="1" applyBorder="1"/>
    <xf numFmtId="164" fontId="2" fillId="4" borderId="0" xfId="9" applyNumberFormat="1" applyFont="1" applyFill="1" applyBorder="1"/>
    <xf numFmtId="164" fontId="2" fillId="0" borderId="7" xfId="9" applyNumberFormat="1" applyFont="1" applyFill="1" applyBorder="1"/>
    <xf numFmtId="164" fontId="2" fillId="4" borderId="7" xfId="9" applyNumberFormat="1" applyFont="1" applyFill="1" applyBorder="1"/>
    <xf numFmtId="164" fontId="2" fillId="4" borderId="51" xfId="9" applyNumberFormat="1" applyFont="1" applyFill="1" applyBorder="1"/>
    <xf numFmtId="164" fontId="2" fillId="4" borderId="52" xfId="9" applyNumberFormat="1" applyFont="1" applyFill="1" applyBorder="1"/>
    <xf numFmtId="164" fontId="2" fillId="5" borderId="7" xfId="9" applyNumberFormat="1" applyFont="1" applyFill="1" applyBorder="1"/>
    <xf numFmtId="166" fontId="2" fillId="5" borderId="7" xfId="11" applyNumberFormat="1" applyFont="1" applyFill="1" applyBorder="1"/>
    <xf numFmtId="10" fontId="2" fillId="5" borderId="40" xfId="11" applyNumberFormat="1" applyFont="1" applyFill="1" applyBorder="1"/>
    <xf numFmtId="167" fontId="9" fillId="0" borderId="2" xfId="11" applyNumberFormat="1" applyFont="1" applyBorder="1"/>
    <xf numFmtId="164" fontId="9" fillId="0" borderId="2" xfId="9" applyNumberFormat="1" applyFont="1" applyFill="1" applyBorder="1"/>
    <xf numFmtId="164" fontId="9" fillId="4" borderId="2" xfId="9" applyNumberFormat="1" applyFont="1" applyFill="1" applyBorder="1"/>
    <xf numFmtId="164" fontId="2" fillId="4" borderId="48" xfId="9" applyNumberFormat="1" applyFont="1" applyFill="1" applyBorder="1"/>
    <xf numFmtId="164" fontId="2" fillId="4" borderId="49" xfId="9" applyNumberFormat="1" applyFont="1" applyFill="1" applyBorder="1"/>
    <xf numFmtId="164" fontId="2" fillId="5" borderId="6" xfId="11" applyNumberFormat="1" applyFont="1" applyFill="1" applyBorder="1"/>
    <xf numFmtId="166" fontId="2" fillId="5" borderId="53" xfId="11" applyNumberFormat="1" applyFont="1" applyFill="1" applyBorder="1"/>
    <xf numFmtId="10" fontId="2" fillId="5" borderId="54" xfId="11" applyNumberFormat="1" applyFont="1" applyFill="1" applyBorder="1"/>
    <xf numFmtId="164" fontId="2" fillId="5" borderId="6" xfId="9" applyNumberFormat="1" applyFont="1" applyFill="1" applyBorder="1"/>
    <xf numFmtId="10" fontId="2" fillId="5" borderId="18" xfId="11" applyNumberFormat="1" applyFont="1" applyFill="1" applyBorder="1"/>
    <xf numFmtId="0" fontId="10" fillId="0" borderId="0" xfId="11" applyFont="1"/>
    <xf numFmtId="164" fontId="10" fillId="0" borderId="0" xfId="11" applyNumberFormat="1" applyFont="1"/>
    <xf numFmtId="174" fontId="10" fillId="0" borderId="0" xfId="12" applyNumberFormat="1" applyFont="1"/>
    <xf numFmtId="166" fontId="8" fillId="0" borderId="0" xfId="0" applyNumberFormat="1" applyFont="1" applyFill="1" applyBorder="1"/>
    <xf numFmtId="169" fontId="8" fillId="0" borderId="16" xfId="0" applyNumberFormat="1" applyFont="1" applyFill="1" applyBorder="1" applyAlignment="1">
      <alignment horizontal="right"/>
    </xf>
    <xf numFmtId="0" fontId="2" fillId="0" borderId="0" xfId="0" quotePrefix="1" applyFont="1" applyFill="1" applyBorder="1" applyAlignment="1">
      <alignment horizontal="left" vertical="top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3" fillId="0" borderId="0" xfId="12" applyFont="1" applyFill="1" applyAlignment="1">
      <alignment horizontal="center"/>
    </xf>
    <xf numFmtId="0" fontId="12" fillId="0" borderId="0" xfId="12" applyFont="1" applyFill="1" applyAlignment="1">
      <alignment horizontal="center"/>
    </xf>
    <xf numFmtId="0" fontId="7" fillId="0" borderId="0" xfId="12" applyFont="1" applyFill="1" applyAlignment="1">
      <alignment horizontal="center"/>
    </xf>
    <xf numFmtId="0" fontId="2" fillId="0" borderId="0" xfId="11" quotePrefix="1" applyFont="1" applyAlignment="1">
      <alignment horizontal="left" indent="1"/>
    </xf>
    <xf numFmtId="0" fontId="2" fillId="0" borderId="8" xfId="11" quotePrefix="1" applyFont="1" applyBorder="1" applyAlignment="1">
      <alignment horizontal="center"/>
    </xf>
    <xf numFmtId="0" fontId="2" fillId="0" borderId="0" xfId="11" quotePrefix="1" applyFont="1" applyFill="1" applyAlignment="1">
      <alignment horizontal="left" indent="2"/>
    </xf>
    <xf numFmtId="0" fontId="2" fillId="0" borderId="0" xfId="11" quotePrefix="1" applyFont="1" applyAlignment="1">
      <alignment horizontal="left" indent="3"/>
    </xf>
    <xf numFmtId="0" fontId="2" fillId="4" borderId="0" xfId="11" quotePrefix="1" applyFont="1" applyFill="1" applyAlignment="1">
      <alignment horizontal="left" indent="2"/>
    </xf>
    <xf numFmtId="0" fontId="2" fillId="0" borderId="0" xfId="11" quotePrefix="1" applyFont="1" applyFill="1" applyAlignment="1">
      <alignment horizontal="left" indent="3"/>
    </xf>
    <xf numFmtId="0" fontId="2" fillId="0" borderId="0" xfId="11" quotePrefix="1" applyFont="1" applyFill="1" applyAlignment="1">
      <alignment horizontal="left" indent="1"/>
    </xf>
    <xf numFmtId="0" fontId="2" fillId="0" borderId="0" xfId="0" quotePrefix="1" applyFont="1" applyBorder="1" applyAlignment="1">
      <alignment horizontal="left" vertical="top" wrapText="1"/>
    </xf>
    <xf numFmtId="0" fontId="7" fillId="0" borderId="37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wrapText="1"/>
    </xf>
  </cellXfs>
  <cellStyles count="13">
    <cellStyle name="Comma" xfId="5" builtinId="3"/>
    <cellStyle name="Comma 3" xfId="4"/>
    <cellStyle name="Currency" xfId="1" builtinId="4"/>
    <cellStyle name="Currency 10 2" xfId="8"/>
    <cellStyle name="Currency 2" xfId="7"/>
    <cellStyle name="Currency 2 12" xfId="9"/>
    <cellStyle name="Normal" xfId="0" builtinId="0"/>
    <cellStyle name="Normal 2 10" xfId="11"/>
    <cellStyle name="Normal 4" xfId="3"/>
    <cellStyle name="Normal 510" xfId="12"/>
    <cellStyle name="Percent" xfId="2" builtinId="5"/>
    <cellStyle name="Percent 2" xfId="6"/>
    <cellStyle name="Percent 2 3 3" xfId="10"/>
  </cellStyles>
  <dxfs count="0"/>
  <tableStyles count="0" defaultTableStyle="TableStyleMedium9" defaultPivotStyle="PivotStyleLight16"/>
  <colors>
    <mruColors>
      <color rgb="FF0000FF"/>
      <color rgb="FF00808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112" Type="http://schemas.openxmlformats.org/officeDocument/2006/relationships/customXml" Target="../customXml/item1.xml"/><Relationship Id="rId16" Type="http://schemas.openxmlformats.org/officeDocument/2006/relationships/externalLink" Target="externalLinks/externalLink6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113" Type="http://schemas.openxmlformats.org/officeDocument/2006/relationships/customXml" Target="../customXml/item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14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sharedStrings" Target="sharedStrings.xml"/><Relationship Id="rId115" Type="http://schemas.openxmlformats.org/officeDocument/2006/relationships/customXml" Target="../customXml/item4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customXml" Target="../customXml/item5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24</xdr:col>
      <xdr:colOff>279144</xdr:colOff>
      <xdr:row>28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9680" y="0"/>
          <a:ext cx="6222744" cy="4293870"/>
        </a:xfrm>
        <a:prstGeom prst="rect">
          <a:avLst/>
        </a:prstGeom>
      </xdr:spPr>
    </xdr:pic>
    <xdr:clientData/>
  </xdr:twoCellAnchor>
  <xdr:twoCellAnchor editAs="oneCell">
    <xdr:from>
      <xdr:col>13</xdr:col>
      <xdr:colOff>188364</xdr:colOff>
      <xdr:row>29</xdr:row>
      <xdr:rowOff>28575</xdr:rowOff>
    </xdr:from>
    <xdr:to>
      <xdr:col>25</xdr:col>
      <xdr:colOff>208422</xdr:colOff>
      <xdr:row>62</xdr:row>
      <xdr:rowOff>84912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3724" y="4364355"/>
          <a:ext cx="6832338" cy="4361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373381</xdr:colOff>
      <xdr:row>46</xdr:row>
      <xdr:rowOff>95251</xdr:rowOff>
    </xdr:from>
    <xdr:to>
      <xdr:col>4</xdr:col>
      <xdr:colOff>239608</xdr:colOff>
      <xdr:row>60</xdr:row>
      <xdr:rowOff>18205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381" y="7591426"/>
          <a:ext cx="6247977" cy="19232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47</xdr:row>
      <xdr:rowOff>1</xdr:rowOff>
    </xdr:from>
    <xdr:ext cx="6434667" cy="182414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1" y="7879081"/>
          <a:ext cx="6434667" cy="1824144"/>
        </a:xfrm>
        <a:prstGeom prst="rect">
          <a:avLst/>
        </a:prstGeom>
      </xdr:spPr>
    </xdr:pic>
    <xdr:clientData/>
  </xdr:oneCellAnchor>
  <xdr:oneCellAnchor>
    <xdr:from>
      <xdr:col>9</xdr:col>
      <xdr:colOff>238124</xdr:colOff>
      <xdr:row>0</xdr:row>
      <xdr:rowOff>57150</xdr:rowOff>
    </xdr:from>
    <xdr:ext cx="3286125" cy="1595052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1677649" y="57150"/>
          <a:ext cx="3286125" cy="15950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</a:t>
          </a:r>
        </a:p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2022 Electric Low Income Filing</a:t>
          </a:r>
        </a:p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Docket No. UE-220656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57149</xdr:colOff>
      <xdr:row>0</xdr:row>
      <xdr:rowOff>139065</xdr:rowOff>
    </xdr:from>
    <xdr:ext cx="4391025" cy="1051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9848849" y="139065"/>
          <a:ext cx="4391025" cy="10515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Source: </a:t>
          </a:r>
        </a:p>
        <a:p>
          <a:pPr algn="ctr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2023</a:t>
          </a:r>
          <a:r>
            <a:rPr lang="en-US" sz="2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Revenue </a:t>
          </a:r>
        </a:p>
        <a:p>
          <a:pPr algn="ctr"/>
          <a:r>
            <a:rPr lang="en-US" sz="2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Requirement Workpapers</a:t>
          </a:r>
          <a:endParaRPr lang="en-US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tabSelected="1" zoomScaleNormal="100" workbookViewId="0">
      <pane xSplit="3" ySplit="6" topLeftCell="D7" activePane="bottomRight" state="frozen"/>
      <selection activeCell="N30" sqref="N30"/>
      <selection pane="topRight" activeCell="N30" sqref="N30"/>
      <selection pane="bottomLeft" activeCell="N30" sqref="N30"/>
      <selection pane="bottomRight" activeCell="G9" sqref="G9"/>
    </sheetView>
  </sheetViews>
  <sheetFormatPr defaultColWidth="9.109375" defaultRowHeight="10.199999999999999" x14ac:dyDescent="0.2"/>
  <cols>
    <col min="1" max="1" width="5.6640625" style="51" customWidth="1"/>
    <col min="2" max="2" width="19.44140625" style="51" bestFit="1" customWidth="1"/>
    <col min="3" max="3" width="9.5546875" style="47" bestFit="1" customWidth="1"/>
    <col min="4" max="5" width="15.44140625" style="60" customWidth="1"/>
    <col min="6" max="6" width="12.88671875" style="51" customWidth="1"/>
    <col min="7" max="7" width="12" style="51" customWidth="1"/>
    <col min="8" max="8" width="11.5546875" style="51" customWidth="1"/>
    <col min="9" max="10" width="15.44140625" style="60" customWidth="1"/>
    <col min="11" max="11" width="13.44140625" style="51" bestFit="1" customWidth="1"/>
    <col min="12" max="12" width="9.6640625" style="51" customWidth="1"/>
    <col min="13" max="13" width="9.109375" style="51"/>
    <col min="14" max="15" width="9.88671875" style="51" bestFit="1" customWidth="1"/>
    <col min="16" max="16" width="6.88671875" style="51" bestFit="1" customWidth="1"/>
    <col min="17" max="18" width="14" style="51" bestFit="1" customWidth="1"/>
    <col min="19" max="16384" width="9.109375" style="51"/>
  </cols>
  <sheetData>
    <row r="1" spans="1:12" s="78" customFormat="1" x14ac:dyDescent="0.2">
      <c r="A1" s="414" t="str">
        <f>TEXT(Controls!B7,"yyyy")&amp;" Low Income Program Customer Charge"</f>
        <v>2023 Low Income Program Customer Charge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6"/>
    </row>
    <row r="2" spans="1:12" s="78" customFormat="1" x14ac:dyDescent="0.2">
      <c r="A2" s="417" t="s">
        <v>8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9"/>
    </row>
    <row r="3" spans="1:12" s="78" customFormat="1" x14ac:dyDescent="0.2">
      <c r="A3" s="417" t="s">
        <v>62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9"/>
    </row>
    <row r="4" spans="1:12" s="78" customFormat="1" x14ac:dyDescent="0.2">
      <c r="A4" s="417" t="str">
        <f>"For the Twelve Months Ended "&amp;TEXT(Controls!B8,"mmmm d, yyyy")</f>
        <v>For the Twelve Months Ended September 30, 2024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9"/>
    </row>
    <row r="5" spans="1:12" s="78" customFormat="1" x14ac:dyDescent="0.2">
      <c r="A5" s="79"/>
      <c r="B5" s="80"/>
      <c r="C5" s="80"/>
      <c r="D5" s="81"/>
      <c r="E5" s="81"/>
      <c r="F5" s="80"/>
      <c r="G5" s="80"/>
      <c r="H5" s="80"/>
      <c r="I5" s="81"/>
      <c r="J5" s="81"/>
      <c r="K5" s="80"/>
      <c r="L5" s="82"/>
    </row>
    <row r="6" spans="1:12" s="88" customFormat="1" ht="41.4" thickBot="1" x14ac:dyDescent="0.25">
      <c r="A6" s="83" t="s">
        <v>9</v>
      </c>
      <c r="B6" s="84" t="s">
        <v>63</v>
      </c>
      <c r="C6" s="84" t="s">
        <v>0</v>
      </c>
      <c r="D6" s="85" t="str">
        <f>Controls!B6&amp;" Forecast Energy (kWh) "&amp;TEXT(Controls!B7,"MM/DD/YY")&amp;" - "&amp;TEXT(Controls!B8,"MM/DD/YY")</f>
        <v>F2023 Forecast Energy (kWh) 10/01/23 - 09/30/24</v>
      </c>
      <c r="E6" s="85" t="str">
        <f>"Estimated Revenue "&amp;TEXT(Controls!B7,"MM/DD/YY")&amp;" - "&amp;TEXT(Controls!B8,"MM/DD/YY")
&amp;" [Note 1]"</f>
        <v>Estimated Revenue 10/01/23 - 09/30/24 [Note 1]</v>
      </c>
      <c r="F6" s="86" t="str">
        <f>TEXT(Controls!B4,"yyyy")&amp;" Low Income Rider Rate Effective "&amp;TEXT(Controls!B4,"MM/DD/YY")</f>
        <v>2022 Low Income Rider Rate Effective 10/01/22</v>
      </c>
      <c r="G6" s="86" t="str">
        <f>"Proposed "&amp;TEXT(Controls!B7,"yyyy")&amp;" Low Income Rider Rate"</f>
        <v>Proposed 2023 Low Income Rider Rate</v>
      </c>
      <c r="H6" s="86" t="s">
        <v>73</v>
      </c>
      <c r="I6" s="85" t="str">
        <f>"$ Including "&amp;TEXT(Controls!B4,"yyyy")&amp;" Low Income RateEffective
 "&amp;TEXT(Controls!B4,"mm/dd/yy")</f>
        <v>$ Including 2022 Low Income RateEffective
 10/01/22</v>
      </c>
      <c r="J6" s="85" t="str">
        <f>"$ Including Proposed "&amp;TEXT(Controls!B1,"yyyy")&amp;" Low Income Effective
 "&amp;TEXT(Controls!B1,"mm/dd/yy")</f>
        <v>$ Including Proposed 2023 Low Income Effective
 10/01/23</v>
      </c>
      <c r="K6" s="86" t="s">
        <v>301</v>
      </c>
      <c r="L6" s="87" t="s">
        <v>302</v>
      </c>
    </row>
    <row r="7" spans="1:12" s="57" customFormat="1" ht="21" thickBot="1" x14ac:dyDescent="0.25">
      <c r="A7" s="52"/>
      <c r="B7" s="53"/>
      <c r="C7" s="53"/>
      <c r="D7" s="58" t="s">
        <v>14</v>
      </c>
      <c r="E7" s="58" t="s">
        <v>15</v>
      </c>
      <c r="F7" s="53" t="s">
        <v>16</v>
      </c>
      <c r="G7" s="53" t="s">
        <v>45</v>
      </c>
      <c r="H7" s="55" t="s">
        <v>70</v>
      </c>
      <c r="I7" s="54" t="s">
        <v>119</v>
      </c>
      <c r="J7" s="54" t="s">
        <v>120</v>
      </c>
      <c r="K7" s="55" t="s">
        <v>71</v>
      </c>
      <c r="L7" s="56" t="s">
        <v>72</v>
      </c>
    </row>
    <row r="8" spans="1:12" x14ac:dyDescent="0.2">
      <c r="A8" s="59"/>
      <c r="L8" s="61"/>
    </row>
    <row r="9" spans="1:12" x14ac:dyDescent="0.2">
      <c r="A9" s="59">
        <v>1</v>
      </c>
      <c r="B9" s="62" t="s">
        <v>1</v>
      </c>
      <c r="C9" s="47">
        <v>7</v>
      </c>
      <c r="D9" s="37">
        <f>+'2023 Equal % Allocation'!D7</f>
        <v>11213362869.317253</v>
      </c>
      <c r="E9" s="25">
        <f>+'Base Revenue'!T11</f>
        <v>1401317435.5152366</v>
      </c>
      <c r="F9" s="63">
        <f>ROUND(+'2022 Equal % Allocation'!F7,6)</f>
        <v>2.6870000000000002E-3</v>
      </c>
      <c r="G9" s="63">
        <f>ROUND(+'2023 Equal % Allocation'!F7,6)</f>
        <v>1.428E-3</v>
      </c>
      <c r="H9" s="63">
        <f>G9-F9</f>
        <v>-1.2590000000000001E-3</v>
      </c>
      <c r="I9" s="64">
        <f>+F9*D9+E9</f>
        <v>1431447741.5450921</v>
      </c>
      <c r="J9" s="64">
        <f>+G9*D9+E9</f>
        <v>1417330117.6926217</v>
      </c>
      <c r="K9" s="64">
        <f>+J9-I9</f>
        <v>-14117623.852470398</v>
      </c>
      <c r="L9" s="65">
        <f>IF(I9&gt;0,+K9/I9,0)</f>
        <v>-9.8624793925288241E-3</v>
      </c>
    </row>
    <row r="10" spans="1:12" x14ac:dyDescent="0.2">
      <c r="A10" s="59">
        <f>+A9+1</f>
        <v>2</v>
      </c>
      <c r="B10" s="62"/>
      <c r="D10" s="37"/>
      <c r="E10" s="25"/>
      <c r="F10" s="66"/>
      <c r="G10" s="66"/>
      <c r="H10" s="63" t="s">
        <v>68</v>
      </c>
      <c r="I10" s="64"/>
      <c r="J10" s="64"/>
      <c r="K10" s="64"/>
      <c r="L10" s="65"/>
    </row>
    <row r="11" spans="1:12" x14ac:dyDescent="0.2">
      <c r="A11" s="59">
        <f t="shared" ref="A11:A40" si="0">+A10+1</f>
        <v>3</v>
      </c>
      <c r="B11" s="67" t="s">
        <v>46</v>
      </c>
      <c r="C11" s="49" t="s">
        <v>113</v>
      </c>
      <c r="D11" s="37">
        <f>+'2023 Equal % Allocation'!D9</f>
        <v>2754555586.0203085</v>
      </c>
      <c r="E11" s="25">
        <f>+'Base Revenue'!T15</f>
        <v>333710106.56557548</v>
      </c>
      <c r="F11" s="63">
        <f>ROUND(+'2022 Equal % Allocation'!F9,6)</f>
        <v>2.6389999999999999E-3</v>
      </c>
      <c r="G11" s="63">
        <f>ROUND(+'2023 Equal % Allocation'!F9,6)</f>
        <v>1.315E-3</v>
      </c>
      <c r="H11" s="63">
        <f t="shared" ref="H11:H35" si="1">G11-F11</f>
        <v>-1.3239999999999999E-3</v>
      </c>
      <c r="I11" s="64">
        <f>+F11*D11+E11</f>
        <v>340979378.75708306</v>
      </c>
      <c r="J11" s="64">
        <f>+G11*D11+E11</f>
        <v>337332347.16119218</v>
      </c>
      <c r="K11" s="64">
        <f>+J11-I11</f>
        <v>-3647031.5958908796</v>
      </c>
      <c r="L11" s="65">
        <f>IF(I11&gt;0,+K11/I11,0)</f>
        <v>-1.069575412209622E-2</v>
      </c>
    </row>
    <row r="12" spans="1:12" x14ac:dyDescent="0.2">
      <c r="A12" s="59">
        <f t="shared" si="0"/>
        <v>4</v>
      </c>
      <c r="B12" s="68" t="s">
        <v>47</v>
      </c>
      <c r="C12" s="3" t="s">
        <v>114</v>
      </c>
      <c r="D12" s="37">
        <f>+'2023 Equal % Allocation'!D10</f>
        <v>2952911791.3048167</v>
      </c>
      <c r="E12" s="25">
        <f>+'Base Revenue'!T16</f>
        <v>350970594.91337734</v>
      </c>
      <c r="F12" s="63">
        <f>ROUND(+'2022 Equal % Allocation'!F10,6)</f>
        <v>2.3969999999999998E-3</v>
      </c>
      <c r="G12" s="63">
        <f>ROUND(+'2023 Equal % Allocation'!F10,6)</f>
        <v>1.222E-3</v>
      </c>
      <c r="H12" s="63">
        <f t="shared" si="1"/>
        <v>-1.1749999999999998E-3</v>
      </c>
      <c r="I12" s="64">
        <f>+F12*D12+E12</f>
        <v>358048724.477135</v>
      </c>
      <c r="J12" s="64">
        <f>+G12*D12+E12</f>
        <v>354579053.12235183</v>
      </c>
      <c r="K12" s="64">
        <f>+J12-I12</f>
        <v>-3469671.3547831774</v>
      </c>
      <c r="L12" s="65">
        <f>IF(I12&gt;0,+K12/I12,0)</f>
        <v>-9.6905005313173524E-3</v>
      </c>
    </row>
    <row r="13" spans="1:12" x14ac:dyDescent="0.2">
      <c r="A13" s="59">
        <f t="shared" si="0"/>
        <v>5</v>
      </c>
      <c r="B13" s="68" t="s">
        <v>48</v>
      </c>
      <c r="C13" s="3" t="s">
        <v>115</v>
      </c>
      <c r="D13" s="37">
        <f>+'2023 Equal % Allocation'!D11</f>
        <v>1951040617.7585633</v>
      </c>
      <c r="E13" s="25">
        <f>+'Base Revenue'!T17</f>
        <v>212229416.37212634</v>
      </c>
      <c r="F13" s="63">
        <f>ROUND(+'2022 Equal % Allocation'!F11,6)</f>
        <v>2.2179999999999999E-3</v>
      </c>
      <c r="G13" s="63">
        <f>ROUND(+'2023 Equal % Allocation'!F11,6)</f>
        <v>1.1230000000000001E-3</v>
      </c>
      <c r="H13" s="63">
        <f t="shared" si="1"/>
        <v>-1.0949999999999998E-3</v>
      </c>
      <c r="I13" s="64">
        <f>+F13*D13+E13</f>
        <v>216556824.46231484</v>
      </c>
      <c r="J13" s="64">
        <f>+G13*D13+E13</f>
        <v>214420434.9858692</v>
      </c>
      <c r="K13" s="64">
        <f>+J13-I13</f>
        <v>-2136389.4764456451</v>
      </c>
      <c r="L13" s="65">
        <f>IF(I13&gt;0,+K13/I13,0)</f>
        <v>-9.8652604541558508E-3</v>
      </c>
    </row>
    <row r="14" spans="1:12" x14ac:dyDescent="0.2">
      <c r="A14" s="59">
        <f t="shared" si="0"/>
        <v>6</v>
      </c>
      <c r="B14" s="68" t="s">
        <v>49</v>
      </c>
      <c r="C14" s="47">
        <v>29</v>
      </c>
      <c r="D14" s="37">
        <f>+'2023 Equal % Allocation'!D12</f>
        <v>15033126.247213177</v>
      </c>
      <c r="E14" s="25">
        <f>+'Base Revenue'!T18</f>
        <v>1599107.0323307659</v>
      </c>
      <c r="F14" s="63">
        <f>ROUND(+'2022 Equal % Allocation'!F12,6)</f>
        <v>2.1069999999999999E-3</v>
      </c>
      <c r="G14" s="63">
        <f>ROUND(+'2023 Equal % Allocation'!F12,6)</f>
        <v>1.1540000000000001E-3</v>
      </c>
      <c r="H14" s="63">
        <f t="shared" si="1"/>
        <v>-9.5299999999999985E-4</v>
      </c>
      <c r="I14" s="64">
        <f>+F14*D14+E14</f>
        <v>1630781.8293336441</v>
      </c>
      <c r="J14" s="64">
        <f>+G14*D14+E14</f>
        <v>1616455.2600200498</v>
      </c>
      <c r="K14" s="64">
        <f>+J14-I14</f>
        <v>-14326.569313594373</v>
      </c>
      <c r="L14" s="65">
        <f>IF(I14&gt;0,+K14/I14,0)</f>
        <v>-8.7850925586093701E-3</v>
      </c>
    </row>
    <row r="15" spans="1:12" x14ac:dyDescent="0.2">
      <c r="A15" s="59">
        <f t="shared" si="0"/>
        <v>7</v>
      </c>
      <c r="B15" s="62"/>
      <c r="D15" s="37"/>
      <c r="E15" s="25"/>
      <c r="F15" s="66"/>
      <c r="G15" s="66"/>
      <c r="H15" s="63" t="s">
        <v>68</v>
      </c>
      <c r="I15" s="64"/>
      <c r="J15" s="64"/>
      <c r="K15" s="64"/>
      <c r="L15" s="65"/>
    </row>
    <row r="16" spans="1:12" x14ac:dyDescent="0.2">
      <c r="A16" s="59">
        <f t="shared" si="0"/>
        <v>8</v>
      </c>
      <c r="B16" s="62" t="s">
        <v>50</v>
      </c>
      <c r="D16" s="37">
        <f>SUM(D11:D15)</f>
        <v>7673541121.3309011</v>
      </c>
      <c r="E16" s="25">
        <f>SUM(E11:E15)</f>
        <v>898509224.88340998</v>
      </c>
      <c r="F16" s="63">
        <f>($I16-$E16)/$D16</f>
        <v>2.4377903690978322E-3</v>
      </c>
      <c r="G16" s="63">
        <f>($J16-$E16)/$D16</f>
        <v>1.2300795026411689E-3</v>
      </c>
      <c r="H16" s="63">
        <f t="shared" si="1"/>
        <v>-1.2077108664566632E-3</v>
      </c>
      <c r="I16" s="64">
        <f>SUM(I11:I15)</f>
        <v>917215709.52586663</v>
      </c>
      <c r="J16" s="64">
        <f>SUM(J11:J15)</f>
        <v>907948290.52943325</v>
      </c>
      <c r="K16" s="64">
        <f>SUM(K11:K14)</f>
        <v>-9267418.9964332972</v>
      </c>
      <c r="L16" s="65">
        <f>IF(I16&gt;0,+K16/I16,0)</f>
        <v>-1.010385986653442E-2</v>
      </c>
    </row>
    <row r="17" spans="1:12" x14ac:dyDescent="0.2">
      <c r="A17" s="59">
        <f t="shared" si="0"/>
        <v>9</v>
      </c>
      <c r="B17" s="62"/>
      <c r="D17" s="37"/>
      <c r="E17" s="25"/>
      <c r="F17" s="63"/>
      <c r="G17" s="66"/>
      <c r="H17" s="63" t="s">
        <v>68</v>
      </c>
      <c r="I17" s="64"/>
      <c r="J17" s="64"/>
      <c r="K17" s="64"/>
      <c r="L17" s="65"/>
    </row>
    <row r="18" spans="1:12" x14ac:dyDescent="0.2">
      <c r="A18" s="59">
        <f t="shared" si="0"/>
        <v>10</v>
      </c>
      <c r="B18" s="68" t="s">
        <v>51</v>
      </c>
      <c r="C18" s="49" t="s">
        <v>117</v>
      </c>
      <c r="D18" s="37">
        <f>+'2023 Equal % Allocation'!D15</f>
        <v>1414567504.5081706</v>
      </c>
      <c r="E18" s="25">
        <f>+'Base Revenue'!T22</f>
        <v>148355068.35818422</v>
      </c>
      <c r="F18" s="48">
        <f>ROUND(+'2022 Equal % Allocation'!F15,6)</f>
        <v>2.1909999999999998E-3</v>
      </c>
      <c r="G18" s="63">
        <f>ROUND(+'2023 Equal % Allocation'!F15,6)</f>
        <v>1.101E-3</v>
      </c>
      <c r="H18" s="63">
        <f t="shared" si="1"/>
        <v>-1.0899999999999998E-3</v>
      </c>
      <c r="I18" s="64">
        <f>+F18*D18+E18</f>
        <v>151454385.76056162</v>
      </c>
      <c r="J18" s="64">
        <f>+G18*D18+E18</f>
        <v>149912507.1806477</v>
      </c>
      <c r="K18" s="64">
        <f>+J18-I18</f>
        <v>-1541878.5799139142</v>
      </c>
      <c r="L18" s="65">
        <f>IF(I18&gt;0,+K18/I18,0)</f>
        <v>-1.0180481550078795E-2</v>
      </c>
    </row>
    <row r="19" spans="1:12" x14ac:dyDescent="0.2">
      <c r="A19" s="59">
        <f t="shared" si="0"/>
        <v>11</v>
      </c>
      <c r="B19" s="68" t="s">
        <v>52</v>
      </c>
      <c r="C19" s="47">
        <v>35</v>
      </c>
      <c r="D19" s="37">
        <f>+'2023 Equal % Allocation'!D16</f>
        <v>4436241.4261872498</v>
      </c>
      <c r="E19" s="25">
        <f>+'Base Revenue'!T23</f>
        <v>366246.54019442358</v>
      </c>
      <c r="F19" s="48">
        <f>ROUND(+'2022 Equal % Allocation'!F16,6)</f>
        <v>1.6590000000000001E-3</v>
      </c>
      <c r="G19" s="63">
        <f>ROUND(+'2023 Equal % Allocation'!F16,6)</f>
        <v>9.1200000000000005E-4</v>
      </c>
      <c r="H19" s="63">
        <f t="shared" si="1"/>
        <v>-7.4700000000000005E-4</v>
      </c>
      <c r="I19" s="64">
        <f>+F19*D19+E19</f>
        <v>373606.2647204682</v>
      </c>
      <c r="J19" s="64">
        <f>+G19*D19+E19</f>
        <v>370292.39237510634</v>
      </c>
      <c r="K19" s="64">
        <f>+J19-I19</f>
        <v>-3313.8723453618586</v>
      </c>
      <c r="L19" s="65">
        <f>IF(I19&gt;0,+K19/I19,0)</f>
        <v>-8.8699592546749566E-3</v>
      </c>
    </row>
    <row r="20" spans="1:12" x14ac:dyDescent="0.2">
      <c r="A20" s="59">
        <f t="shared" si="0"/>
        <v>12</v>
      </c>
      <c r="B20" s="68" t="s">
        <v>53</v>
      </c>
      <c r="C20" s="47">
        <v>43</v>
      </c>
      <c r="D20" s="37">
        <f>+'2023 Equal % Allocation'!D17</f>
        <v>123047958.74213007</v>
      </c>
      <c r="E20" s="25">
        <f>+'Base Revenue'!T24</f>
        <v>13167702.28348689</v>
      </c>
      <c r="F20" s="48">
        <f>ROUND(+'2022 Equal % Allocation'!F17,6)</f>
        <v>2.3119999999999998E-3</v>
      </c>
      <c r="G20" s="63">
        <f>ROUND(+'2023 Equal % Allocation'!F17,6)</f>
        <v>1.127E-3</v>
      </c>
      <c r="H20" s="63">
        <f t="shared" si="1"/>
        <v>-1.1849999999999999E-3</v>
      </c>
      <c r="I20" s="64">
        <f>+F20*D20+E20</f>
        <v>13452189.164098695</v>
      </c>
      <c r="J20" s="64">
        <f>+G20*D20+E20</f>
        <v>13306377.33298927</v>
      </c>
      <c r="K20" s="64">
        <f>+J20-I20</f>
        <v>-145811.83110942505</v>
      </c>
      <c r="L20" s="65">
        <f>IF(I20&gt;0,+K20/I20,0)</f>
        <v>-1.0839264102720826E-2</v>
      </c>
    </row>
    <row r="21" spans="1:12" x14ac:dyDescent="0.2">
      <c r="A21" s="59">
        <f t="shared" si="0"/>
        <v>13</v>
      </c>
      <c r="B21" s="69"/>
      <c r="D21" s="37"/>
      <c r="E21" s="25"/>
      <c r="F21" s="48"/>
      <c r="G21" s="66"/>
      <c r="H21" s="63" t="s">
        <v>68</v>
      </c>
      <c r="I21" s="64"/>
      <c r="J21" s="64"/>
      <c r="K21" s="64"/>
      <c r="L21" s="65"/>
    </row>
    <row r="22" spans="1:12" x14ac:dyDescent="0.2">
      <c r="A22" s="59">
        <f t="shared" si="0"/>
        <v>14</v>
      </c>
      <c r="B22" s="69" t="s">
        <v>54</v>
      </c>
      <c r="D22" s="37">
        <f>SUM(D18:D21)</f>
        <v>1542051704.6764879</v>
      </c>
      <c r="E22" s="25">
        <f>SUM(E18:E21)</f>
        <v>161889017.18186554</v>
      </c>
      <c r="F22" s="48">
        <f>($I22-$E22)/$D22</f>
        <v>2.1991247097818069E-3</v>
      </c>
      <c r="G22" s="63">
        <f>($J22-$E22)/$D22</f>
        <v>1.1025309456165265E-3</v>
      </c>
      <c r="H22" s="63">
        <f t="shared" si="1"/>
        <v>-1.0965937641652804E-3</v>
      </c>
      <c r="I22" s="64">
        <f>SUM(I18:I20)</f>
        <v>165280181.18938076</v>
      </c>
      <c r="J22" s="64">
        <f>SUM(J18:J20)</f>
        <v>163589176.90601209</v>
      </c>
      <c r="K22" s="64">
        <f>SUM(K18:K20)</f>
        <v>-1691004.2833687011</v>
      </c>
      <c r="L22" s="65">
        <f>IF(I22&gt;0,+K22/I22,0)</f>
        <v>-1.0231137642758998E-2</v>
      </c>
    </row>
    <row r="23" spans="1:12" x14ac:dyDescent="0.2">
      <c r="A23" s="59">
        <f t="shared" si="0"/>
        <v>15</v>
      </c>
      <c r="B23" s="69"/>
      <c r="D23" s="37"/>
      <c r="E23" s="25"/>
      <c r="F23" s="48"/>
      <c r="G23" s="66"/>
      <c r="H23" s="63" t="s">
        <v>68</v>
      </c>
      <c r="I23" s="64"/>
      <c r="J23" s="64"/>
      <c r="K23" s="64"/>
      <c r="L23" s="65"/>
    </row>
    <row r="24" spans="1:12" x14ac:dyDescent="0.2">
      <c r="A24" s="59">
        <f t="shared" si="0"/>
        <v>16</v>
      </c>
      <c r="B24" s="68" t="s">
        <v>55</v>
      </c>
      <c r="C24" s="47">
        <v>46</v>
      </c>
      <c r="D24" s="37">
        <f>+'2023 Equal % Allocation'!D20</f>
        <v>97208997.868969813</v>
      </c>
      <c r="E24" s="25">
        <f>+'Base Revenue'!T28</f>
        <v>7396087.9096322805</v>
      </c>
      <c r="F24" s="48">
        <f>ROUND(+'2022 Equal % Allocation'!F20,6)</f>
        <v>1.7099999999999999E-3</v>
      </c>
      <c r="G24" s="63">
        <f>ROUND(+'2023 Equal % Allocation'!F20,6)</f>
        <v>8.12E-4</v>
      </c>
      <c r="H24" s="63">
        <f t="shared" si="1"/>
        <v>-8.9799999999999993E-4</v>
      </c>
      <c r="I24" s="64">
        <f>+F24*D24+E24</f>
        <v>7562315.2959882189</v>
      </c>
      <c r="J24" s="64">
        <f>+G24*D24+E24</f>
        <v>7475021.6159018837</v>
      </c>
      <c r="K24" s="64">
        <f>+J24-I24</f>
        <v>-87293.680086335167</v>
      </c>
      <c r="L24" s="65">
        <f>IF(I24&gt;0,+K24/I24,0)</f>
        <v>-1.1543247890317949E-2</v>
      </c>
    </row>
    <row r="25" spans="1:12" x14ac:dyDescent="0.2">
      <c r="A25" s="59">
        <f t="shared" si="0"/>
        <v>17</v>
      </c>
      <c r="B25" s="67" t="s">
        <v>56</v>
      </c>
      <c r="C25" s="47">
        <v>49</v>
      </c>
      <c r="D25" s="37">
        <f>+'2023 Equal % Allocation'!D21</f>
        <v>536314720.56256545</v>
      </c>
      <c r="E25" s="25">
        <f>+'Base Revenue'!T29</f>
        <v>43614299.947061822</v>
      </c>
      <c r="F25" s="48">
        <f>ROUND(+'2022 Equal % Allocation'!F21,6)</f>
        <v>1.6819999999999999E-3</v>
      </c>
      <c r="G25" s="63">
        <f>ROUND(+'2023 Equal % Allocation'!F21,6)</f>
        <v>8.3699999999999996E-4</v>
      </c>
      <c r="H25" s="63">
        <f t="shared" si="1"/>
        <v>-8.4499999999999994E-4</v>
      </c>
      <c r="I25" s="64">
        <f>+F25*D25+E25</f>
        <v>44516381.30704806</v>
      </c>
      <c r="J25" s="64">
        <f>+G25*D25+E25</f>
        <v>44063195.36817269</v>
      </c>
      <c r="K25" s="64">
        <f>+J25-I25</f>
        <v>-453185.93887536973</v>
      </c>
      <c r="L25" s="65">
        <f>IF(I25&gt;0,+K25/I25,0)</f>
        <v>-1.0180206152642039E-2</v>
      </c>
    </row>
    <row r="26" spans="1:12" x14ac:dyDescent="0.2">
      <c r="A26" s="59">
        <f t="shared" si="0"/>
        <v>18</v>
      </c>
      <c r="B26" s="62"/>
      <c r="D26" s="37"/>
      <c r="E26" s="25"/>
      <c r="F26" s="48"/>
      <c r="G26" s="66"/>
      <c r="H26" s="63" t="s">
        <v>68</v>
      </c>
      <c r="I26" s="64"/>
      <c r="J26" s="64"/>
      <c r="K26" s="64"/>
      <c r="L26" s="65"/>
    </row>
    <row r="27" spans="1:12" x14ac:dyDescent="0.2">
      <c r="A27" s="59">
        <f t="shared" si="0"/>
        <v>19</v>
      </c>
      <c r="B27" s="62" t="s">
        <v>57</v>
      </c>
      <c r="D27" s="37">
        <f>SUM(D24:D26)</f>
        <v>633523718.43153524</v>
      </c>
      <c r="E27" s="25">
        <f>SUM(E24:E26)</f>
        <v>51010387.856694102</v>
      </c>
      <c r="F27" s="48">
        <f>($I27-$E27)/$D27</f>
        <v>1.6862963694351824E-3</v>
      </c>
      <c r="G27" s="63">
        <f>($J27-$E27)/$D27</f>
        <v>8.3316395586145329E-4</v>
      </c>
      <c r="H27" s="63">
        <f t="shared" si="1"/>
        <v>-8.5313241357372913E-4</v>
      </c>
      <c r="I27" s="60">
        <f>SUM(I24:I26)</f>
        <v>52078696.603036277</v>
      </c>
      <c r="J27" s="60">
        <f>SUM(J24:J26)</f>
        <v>51538216.984074578</v>
      </c>
      <c r="K27" s="64">
        <f>SUM(K24:K26)</f>
        <v>-540479.61896170489</v>
      </c>
      <c r="L27" s="65">
        <f>IF(I27&gt;0,+K27/I27,0)</f>
        <v>-1.0378132599620284E-2</v>
      </c>
    </row>
    <row r="28" spans="1:12" x14ac:dyDescent="0.2">
      <c r="A28" s="59">
        <f t="shared" si="0"/>
        <v>20</v>
      </c>
      <c r="B28" s="62"/>
      <c r="D28" s="37"/>
      <c r="E28" s="25"/>
      <c r="F28" s="48"/>
      <c r="G28" s="66"/>
      <c r="H28" s="63"/>
      <c r="K28" s="64"/>
      <c r="L28" s="65"/>
    </row>
    <row r="29" spans="1:12" x14ac:dyDescent="0.2">
      <c r="A29" s="59">
        <f t="shared" si="0"/>
        <v>21</v>
      </c>
      <c r="B29" s="62" t="s">
        <v>58</v>
      </c>
      <c r="C29" s="3" t="s">
        <v>116</v>
      </c>
      <c r="D29" s="37">
        <f>+'2023 Equal % Allocation'!D24</f>
        <v>67622676.457585469</v>
      </c>
      <c r="E29" s="25">
        <f>+'Base Revenue'!T32</f>
        <v>21370389.466561124</v>
      </c>
      <c r="F29" s="48">
        <f>ROUND(+'2022 Equal % Allocation'!F24,6)</f>
        <v>5.9150000000000001E-3</v>
      </c>
      <c r="G29" s="63">
        <f>ROUND(+'2023 Equal % Allocation'!F24,6)</f>
        <v>3.4740000000000001E-3</v>
      </c>
      <c r="H29" s="63">
        <f>G29-F29</f>
        <v>-2.441E-3</v>
      </c>
      <c r="I29" s="64">
        <f>+F29*D29+E29</f>
        <v>21770377.597807743</v>
      </c>
      <c r="J29" s="64">
        <f>+G29*D29+E29</f>
        <v>21605310.644574776</v>
      </c>
      <c r="K29" s="64">
        <f>+J29-I29</f>
        <v>-165066.95323296636</v>
      </c>
      <c r="L29" s="65">
        <f>IF(I29&gt;0,+K29/I29,0)</f>
        <v>-7.5821814523597628E-3</v>
      </c>
    </row>
    <row r="30" spans="1:12" x14ac:dyDescent="0.2">
      <c r="A30" s="59">
        <f t="shared" si="0"/>
        <v>22</v>
      </c>
      <c r="B30" s="62"/>
      <c r="D30" s="37"/>
      <c r="E30" s="25"/>
      <c r="F30" s="48"/>
      <c r="H30" s="63" t="s">
        <v>68</v>
      </c>
      <c r="I30" s="64"/>
      <c r="J30" s="64"/>
      <c r="K30" s="64"/>
      <c r="L30" s="65"/>
    </row>
    <row r="31" spans="1:12" x14ac:dyDescent="0.2">
      <c r="A31" s="59">
        <f t="shared" si="0"/>
        <v>23</v>
      </c>
      <c r="B31" s="62" t="s">
        <v>94</v>
      </c>
      <c r="C31" s="3" t="s">
        <v>118</v>
      </c>
      <c r="D31" s="37">
        <f>+'2023 Equal % Allocation'!D26</f>
        <v>1979340018.3287396</v>
      </c>
      <c r="E31" s="25">
        <f>+'Base Revenue'!T34</f>
        <v>12459217.145073717</v>
      </c>
      <c r="F31" s="48">
        <f>ROUND(+'2022 Equal % Allocation'!F26,6)</f>
        <v>1.18E-4</v>
      </c>
      <c r="G31" s="63">
        <f>ROUND(+'2023 Equal % Allocation'!F26,6)</f>
        <v>5.5000000000000002E-5</v>
      </c>
      <c r="H31" s="63">
        <f>G31-F31</f>
        <v>-6.2999999999999986E-5</v>
      </c>
      <c r="I31" s="64">
        <f>+F31*D31+E31</f>
        <v>12692779.267236508</v>
      </c>
      <c r="J31" s="64">
        <f>+G31*D31+E31</f>
        <v>12568080.846081799</v>
      </c>
      <c r="K31" s="64">
        <f>+J31-I31</f>
        <v>-124698.42115470953</v>
      </c>
      <c r="L31" s="65">
        <f>IF(I31&gt;0,+K31/I31,0)</f>
        <v>-9.8243590729250162E-3</v>
      </c>
    </row>
    <row r="32" spans="1:12" x14ac:dyDescent="0.2">
      <c r="A32" s="59">
        <f t="shared" si="0"/>
        <v>24</v>
      </c>
      <c r="B32" s="62"/>
      <c r="D32" s="37"/>
      <c r="E32" s="25"/>
      <c r="F32" s="66"/>
      <c r="G32" s="66"/>
      <c r="H32" s="63" t="s">
        <v>68</v>
      </c>
      <c r="I32" s="64"/>
      <c r="J32" s="64"/>
      <c r="K32" s="64"/>
      <c r="L32" s="65"/>
    </row>
    <row r="33" spans="1:12" x14ac:dyDescent="0.2">
      <c r="A33" s="59">
        <f t="shared" si="0"/>
        <v>25</v>
      </c>
      <c r="B33" s="62" t="s">
        <v>182</v>
      </c>
      <c r="C33" s="3" t="s">
        <v>183</v>
      </c>
      <c r="D33" s="37">
        <f>+'2023 Equal % Allocation'!D29</f>
        <v>304641655.46199995</v>
      </c>
      <c r="E33" s="25">
        <f>+'Base Revenue'!T36</f>
        <v>5855897.0727715604</v>
      </c>
      <c r="F33" s="48">
        <f>ROUND(+'2022 Equal % Allocation'!F29,6)</f>
        <v>6.1399999999999996E-4</v>
      </c>
      <c r="G33" s="63">
        <f>ROUND(+'2023 Equal % Allocation'!F29,6)</f>
        <v>6.1399999999999996E-4</v>
      </c>
      <c r="H33" s="63">
        <f>G33-F33</f>
        <v>0</v>
      </c>
      <c r="I33" s="64">
        <f>+F33*D33+E33</f>
        <v>6042947.0492252279</v>
      </c>
      <c r="J33" s="64">
        <f>+G33*D33+E33</f>
        <v>6042947.0492252279</v>
      </c>
      <c r="K33" s="64">
        <f>+J33-I33</f>
        <v>0</v>
      </c>
      <c r="L33" s="65">
        <f>IF(I33&gt;0,+K33/I33,0)</f>
        <v>0</v>
      </c>
    </row>
    <row r="34" spans="1:12" x14ac:dyDescent="0.2">
      <c r="A34" s="59">
        <f t="shared" si="0"/>
        <v>26</v>
      </c>
      <c r="B34" s="62"/>
      <c r="D34" s="37"/>
      <c r="E34" s="25"/>
      <c r="F34" s="66"/>
      <c r="G34" s="66"/>
      <c r="H34" s="63" t="s">
        <v>68</v>
      </c>
      <c r="I34" s="64"/>
      <c r="J34" s="64"/>
      <c r="K34" s="64"/>
      <c r="L34" s="65"/>
    </row>
    <row r="35" spans="1:12" x14ac:dyDescent="0.2">
      <c r="A35" s="59">
        <f t="shared" si="0"/>
        <v>27</v>
      </c>
      <c r="B35" s="62" t="s">
        <v>59</v>
      </c>
      <c r="D35" s="37">
        <f>SUM(D9,D16,D22,D27,D29,D31,D33)</f>
        <v>23414083764.004501</v>
      </c>
      <c r="E35" s="50">
        <f>SUM(E9,E16,E22,E27,E29,E31,E33)</f>
        <v>2552411569.121613</v>
      </c>
      <c r="F35" s="63">
        <f>($I35-$E35)/$D35</f>
        <v>2.3112953810829357E-3</v>
      </c>
      <c r="G35" s="63">
        <f>($J35-$E35)/$D35</f>
        <v>1.2048548136561995E-3</v>
      </c>
      <c r="H35" s="63">
        <f t="shared" si="1"/>
        <v>-1.1064405674267362E-3</v>
      </c>
      <c r="I35" s="64">
        <f>SUM(I9,I16,I22,I27,I29,I31,I33)</f>
        <v>2606528432.7776456</v>
      </c>
      <c r="J35" s="64">
        <f>SUM(J9,J16,J22,J27,J29,J31,J33)</f>
        <v>2580622140.6520233</v>
      </c>
      <c r="K35" s="64">
        <f>SUM(K9,K16,K22,K27,K29,K31,K33)</f>
        <v>-25906292.125621773</v>
      </c>
      <c r="L35" s="65">
        <f>IF(I35&gt;0,+K35/I35,0)</f>
        <v>-9.9390023142831192E-3</v>
      </c>
    </row>
    <row r="36" spans="1:12" ht="10.8" thickBot="1" x14ac:dyDescent="0.25">
      <c r="A36" s="70">
        <f t="shared" si="0"/>
        <v>28</v>
      </c>
      <c r="B36" s="71"/>
      <c r="C36" s="72"/>
      <c r="D36" s="73"/>
      <c r="E36" s="73"/>
      <c r="F36" s="74"/>
      <c r="G36" s="74"/>
      <c r="H36" s="74"/>
      <c r="I36" s="73"/>
      <c r="J36" s="73"/>
      <c r="K36" s="75"/>
      <c r="L36" s="76"/>
    </row>
    <row r="37" spans="1:12" x14ac:dyDescent="0.2">
      <c r="A37" s="47">
        <f t="shared" si="0"/>
        <v>29</v>
      </c>
      <c r="B37" s="62"/>
    </row>
    <row r="38" spans="1:12" x14ac:dyDescent="0.2">
      <c r="A38" s="47">
        <f t="shared" si="0"/>
        <v>30</v>
      </c>
      <c r="B38" s="62" t="s">
        <v>60</v>
      </c>
      <c r="D38" s="60">
        <f>+'2023 Equal % Allocation'!D33</f>
        <v>6791642.9865201386</v>
      </c>
      <c r="E38" s="64">
        <f>+'Base Revenue'!T40</f>
        <v>627643.61145368591</v>
      </c>
    </row>
    <row r="39" spans="1:12" x14ac:dyDescent="0.2">
      <c r="A39" s="47">
        <f t="shared" si="0"/>
        <v>31</v>
      </c>
      <c r="B39" s="62"/>
      <c r="E39" s="64"/>
    </row>
    <row r="40" spans="1:12" x14ac:dyDescent="0.2">
      <c r="A40" s="47">
        <f t="shared" si="0"/>
        <v>32</v>
      </c>
      <c r="B40" s="62" t="s">
        <v>61</v>
      </c>
      <c r="D40" s="60">
        <f>+D38+D35</f>
        <v>23420875406.99102</v>
      </c>
      <c r="E40" s="64">
        <f>+E38+E35</f>
        <v>2553039212.7330666</v>
      </c>
    </row>
    <row r="41" spans="1:12" x14ac:dyDescent="0.2">
      <c r="A41" s="62"/>
      <c r="B41" s="62"/>
      <c r="K41" s="64"/>
    </row>
    <row r="42" spans="1:12" x14ac:dyDescent="0.2">
      <c r="A42" s="77"/>
      <c r="B42" s="413" t="s">
        <v>299</v>
      </c>
      <c r="C42" s="413"/>
      <c r="D42" s="413"/>
      <c r="E42" s="413"/>
      <c r="F42" s="413"/>
      <c r="G42" s="413"/>
      <c r="H42" s="413"/>
      <c r="I42" s="413"/>
      <c r="J42" s="413"/>
      <c r="K42" s="413"/>
      <c r="L42" s="413"/>
    </row>
    <row r="43" spans="1:12" x14ac:dyDescent="0.2">
      <c r="A43" s="62"/>
      <c r="B43" s="62"/>
    </row>
    <row r="44" spans="1:12" x14ac:dyDescent="0.2">
      <c r="A44" s="62"/>
      <c r="B44" s="62"/>
    </row>
    <row r="45" spans="1:12" x14ac:dyDescent="0.2">
      <c r="A45" s="62"/>
      <c r="B45" s="62"/>
    </row>
    <row r="46" spans="1:12" x14ac:dyDescent="0.2">
      <c r="A46" s="62"/>
      <c r="B46" s="62"/>
    </row>
    <row r="47" spans="1:12" x14ac:dyDescent="0.2">
      <c r="A47" s="62"/>
      <c r="B47" s="62"/>
    </row>
    <row r="48" spans="1:12" x14ac:dyDescent="0.2">
      <c r="A48" s="62"/>
      <c r="B48" s="62"/>
    </row>
    <row r="49" spans="1:2" x14ac:dyDescent="0.2">
      <c r="A49" s="62"/>
      <c r="B49" s="62"/>
    </row>
    <row r="50" spans="1:2" x14ac:dyDescent="0.2">
      <c r="A50" s="62"/>
      <c r="B50" s="62"/>
    </row>
    <row r="51" spans="1:2" x14ac:dyDescent="0.2">
      <c r="A51" s="62"/>
      <c r="B51" s="62"/>
    </row>
    <row r="52" spans="1:2" x14ac:dyDescent="0.2">
      <c r="A52" s="62"/>
      <c r="B52" s="62"/>
    </row>
    <row r="53" spans="1:2" x14ac:dyDescent="0.2">
      <c r="A53" s="62"/>
      <c r="B53" s="62"/>
    </row>
    <row r="54" spans="1:2" x14ac:dyDescent="0.2">
      <c r="A54" s="62"/>
      <c r="B54" s="62"/>
    </row>
    <row r="55" spans="1:2" x14ac:dyDescent="0.2">
      <c r="A55" s="62"/>
      <c r="B55" s="62"/>
    </row>
    <row r="56" spans="1:2" x14ac:dyDescent="0.2">
      <c r="A56" s="62"/>
      <c r="B56" s="62"/>
    </row>
    <row r="57" spans="1:2" x14ac:dyDescent="0.2">
      <c r="A57" s="62"/>
      <c r="B57" s="62"/>
    </row>
    <row r="58" spans="1:2" x14ac:dyDescent="0.2">
      <c r="A58" s="62"/>
      <c r="B58" s="62"/>
    </row>
    <row r="59" spans="1:2" x14ac:dyDescent="0.2">
      <c r="A59" s="62"/>
      <c r="B59" s="62"/>
    </row>
    <row r="60" spans="1:2" x14ac:dyDescent="0.2">
      <c r="A60" s="62"/>
      <c r="B60" s="62"/>
    </row>
    <row r="61" spans="1:2" x14ac:dyDescent="0.2">
      <c r="A61" s="62"/>
      <c r="B61" s="62"/>
    </row>
    <row r="62" spans="1:2" x14ac:dyDescent="0.2">
      <c r="A62" s="62"/>
      <c r="B62" s="62"/>
    </row>
    <row r="63" spans="1:2" x14ac:dyDescent="0.2">
      <c r="A63" s="62"/>
      <c r="B63" s="62"/>
    </row>
    <row r="64" spans="1:2" x14ac:dyDescent="0.2">
      <c r="A64" s="62"/>
      <c r="B64" s="62"/>
    </row>
    <row r="65" spans="1:2" x14ac:dyDescent="0.2">
      <c r="A65" s="62"/>
      <c r="B65" s="62"/>
    </row>
    <row r="66" spans="1:2" x14ac:dyDescent="0.2">
      <c r="A66" s="62"/>
      <c r="B66" s="62"/>
    </row>
    <row r="67" spans="1:2" x14ac:dyDescent="0.2">
      <c r="A67" s="62"/>
      <c r="B67" s="62"/>
    </row>
    <row r="68" spans="1:2" x14ac:dyDescent="0.2">
      <c r="A68" s="62"/>
      <c r="B68" s="62"/>
    </row>
    <row r="69" spans="1:2" x14ac:dyDescent="0.2">
      <c r="A69" s="62"/>
      <c r="B69" s="62"/>
    </row>
    <row r="70" spans="1:2" x14ac:dyDescent="0.2">
      <c r="A70" s="62"/>
      <c r="B70" s="62"/>
    </row>
    <row r="71" spans="1:2" x14ac:dyDescent="0.2">
      <c r="A71" s="62"/>
      <c r="B71" s="62"/>
    </row>
    <row r="72" spans="1:2" x14ac:dyDescent="0.2">
      <c r="A72" s="62"/>
      <c r="B72" s="62"/>
    </row>
    <row r="73" spans="1:2" x14ac:dyDescent="0.2">
      <c r="A73" s="62"/>
      <c r="B73" s="62"/>
    </row>
    <row r="74" spans="1:2" x14ac:dyDescent="0.2">
      <c r="A74" s="62"/>
      <c r="B74" s="62"/>
    </row>
    <row r="75" spans="1:2" x14ac:dyDescent="0.2">
      <c r="A75" s="62"/>
      <c r="B75" s="62"/>
    </row>
    <row r="76" spans="1:2" x14ac:dyDescent="0.2">
      <c r="A76" s="62"/>
      <c r="B76" s="62"/>
    </row>
    <row r="77" spans="1:2" x14ac:dyDescent="0.2">
      <c r="A77" s="62"/>
      <c r="B77" s="62"/>
    </row>
    <row r="78" spans="1:2" x14ac:dyDescent="0.2">
      <c r="A78" s="62"/>
      <c r="B78" s="62"/>
    </row>
    <row r="79" spans="1:2" x14ac:dyDescent="0.2">
      <c r="A79" s="62"/>
      <c r="B79" s="62"/>
    </row>
    <row r="80" spans="1:2" x14ac:dyDescent="0.2">
      <c r="A80" s="62"/>
      <c r="B80" s="62"/>
    </row>
    <row r="81" spans="1:2" x14ac:dyDescent="0.2">
      <c r="A81" s="62"/>
      <c r="B81" s="62"/>
    </row>
    <row r="82" spans="1:2" x14ac:dyDescent="0.2">
      <c r="A82" s="62"/>
      <c r="B82" s="62"/>
    </row>
    <row r="83" spans="1:2" x14ac:dyDescent="0.2">
      <c r="A83" s="62"/>
      <c r="B83" s="62"/>
    </row>
    <row r="84" spans="1:2" x14ac:dyDescent="0.2">
      <c r="A84" s="62"/>
      <c r="B84" s="62"/>
    </row>
    <row r="85" spans="1:2" x14ac:dyDescent="0.2">
      <c r="A85" s="62"/>
      <c r="B85" s="62"/>
    </row>
    <row r="86" spans="1:2" x14ac:dyDescent="0.2">
      <c r="A86" s="62"/>
      <c r="B86" s="62"/>
    </row>
    <row r="87" spans="1:2" x14ac:dyDescent="0.2">
      <c r="A87" s="62"/>
      <c r="B87" s="62"/>
    </row>
    <row r="88" spans="1:2" x14ac:dyDescent="0.2">
      <c r="A88" s="62"/>
      <c r="B88" s="62"/>
    </row>
    <row r="89" spans="1:2" x14ac:dyDescent="0.2">
      <c r="A89" s="62"/>
      <c r="B89" s="62"/>
    </row>
    <row r="90" spans="1:2" x14ac:dyDescent="0.2">
      <c r="A90" s="62"/>
      <c r="B90" s="62"/>
    </row>
    <row r="91" spans="1:2" x14ac:dyDescent="0.2">
      <c r="A91" s="62"/>
      <c r="B91" s="62"/>
    </row>
    <row r="92" spans="1:2" x14ac:dyDescent="0.2">
      <c r="A92" s="62"/>
      <c r="B92" s="62"/>
    </row>
    <row r="93" spans="1:2" x14ac:dyDescent="0.2">
      <c r="A93" s="62"/>
      <c r="B93" s="62"/>
    </row>
    <row r="94" spans="1:2" x14ac:dyDescent="0.2">
      <c r="A94" s="62"/>
      <c r="B94" s="62"/>
    </row>
    <row r="95" spans="1:2" x14ac:dyDescent="0.2">
      <c r="A95" s="62"/>
      <c r="B95" s="62"/>
    </row>
    <row r="96" spans="1:2" x14ac:dyDescent="0.2">
      <c r="A96" s="62"/>
      <c r="B96" s="62"/>
    </row>
    <row r="97" spans="1:2" x14ac:dyDescent="0.2">
      <c r="A97" s="62"/>
      <c r="B97" s="62"/>
    </row>
    <row r="98" spans="1:2" x14ac:dyDescent="0.2">
      <c r="A98" s="62"/>
      <c r="B98" s="62"/>
    </row>
    <row r="99" spans="1:2" x14ac:dyDescent="0.2">
      <c r="A99" s="62"/>
      <c r="B99" s="62"/>
    </row>
    <row r="100" spans="1:2" x14ac:dyDescent="0.2">
      <c r="A100" s="62"/>
      <c r="B100" s="62"/>
    </row>
    <row r="101" spans="1:2" x14ac:dyDescent="0.2">
      <c r="A101" s="62"/>
      <c r="B101" s="62"/>
    </row>
    <row r="102" spans="1:2" x14ac:dyDescent="0.2">
      <c r="A102" s="62"/>
      <c r="B102" s="62"/>
    </row>
    <row r="103" spans="1:2" x14ac:dyDescent="0.2">
      <c r="A103" s="62"/>
      <c r="B103" s="62"/>
    </row>
    <row r="104" spans="1:2" x14ac:dyDescent="0.2">
      <c r="A104" s="62"/>
      <c r="B104" s="62"/>
    </row>
    <row r="105" spans="1:2" x14ac:dyDescent="0.2">
      <c r="A105" s="62"/>
      <c r="B105" s="62"/>
    </row>
    <row r="106" spans="1:2" x14ac:dyDescent="0.2">
      <c r="A106" s="62"/>
      <c r="B106" s="62"/>
    </row>
    <row r="107" spans="1:2" x14ac:dyDescent="0.2">
      <c r="A107" s="62"/>
      <c r="B107" s="62"/>
    </row>
    <row r="108" spans="1:2" x14ac:dyDescent="0.2">
      <c r="A108" s="62"/>
      <c r="B108" s="62"/>
    </row>
    <row r="109" spans="1:2" x14ac:dyDescent="0.2">
      <c r="A109" s="62"/>
      <c r="B109" s="62"/>
    </row>
    <row r="110" spans="1:2" x14ac:dyDescent="0.2">
      <c r="A110" s="62"/>
      <c r="B110" s="62"/>
    </row>
    <row r="111" spans="1:2" x14ac:dyDescent="0.2">
      <c r="A111" s="62"/>
      <c r="B111" s="62"/>
    </row>
    <row r="112" spans="1:2" x14ac:dyDescent="0.2">
      <c r="A112" s="62"/>
      <c r="B112" s="62"/>
    </row>
    <row r="113" spans="1:2" x14ac:dyDescent="0.2">
      <c r="A113" s="62"/>
      <c r="B113" s="62"/>
    </row>
    <row r="114" spans="1:2" x14ac:dyDescent="0.2">
      <c r="A114" s="62"/>
      <c r="B114" s="62"/>
    </row>
    <row r="115" spans="1:2" x14ac:dyDescent="0.2">
      <c r="A115" s="62"/>
      <c r="B115" s="62"/>
    </row>
    <row r="116" spans="1:2" x14ac:dyDescent="0.2">
      <c r="A116" s="62"/>
      <c r="B116" s="62"/>
    </row>
    <row r="117" spans="1:2" x14ac:dyDescent="0.2">
      <c r="A117" s="62"/>
      <c r="B117" s="62"/>
    </row>
    <row r="118" spans="1:2" x14ac:dyDescent="0.2">
      <c r="A118" s="62"/>
      <c r="B118" s="62"/>
    </row>
    <row r="119" spans="1:2" x14ac:dyDescent="0.2">
      <c r="A119" s="62"/>
      <c r="B119" s="62"/>
    </row>
    <row r="120" spans="1:2" x14ac:dyDescent="0.2">
      <c r="A120" s="62"/>
      <c r="B120" s="62"/>
    </row>
    <row r="121" spans="1:2" x14ac:dyDescent="0.2">
      <c r="A121" s="62"/>
      <c r="B121" s="62"/>
    </row>
    <row r="122" spans="1:2" x14ac:dyDescent="0.2">
      <c r="A122" s="62"/>
      <c r="B122" s="62"/>
    </row>
    <row r="123" spans="1:2" x14ac:dyDescent="0.2">
      <c r="A123" s="62"/>
      <c r="B123" s="62"/>
    </row>
    <row r="124" spans="1:2" x14ac:dyDescent="0.2">
      <c r="A124" s="62"/>
      <c r="B124" s="62"/>
    </row>
    <row r="125" spans="1:2" x14ac:dyDescent="0.2">
      <c r="A125" s="62"/>
      <c r="B125" s="62"/>
    </row>
    <row r="126" spans="1:2" x14ac:dyDescent="0.2">
      <c r="A126" s="62"/>
      <c r="B126" s="62"/>
    </row>
    <row r="127" spans="1:2" x14ac:dyDescent="0.2">
      <c r="A127" s="62"/>
      <c r="B127" s="62"/>
    </row>
    <row r="128" spans="1:2" x14ac:dyDescent="0.2">
      <c r="A128" s="62"/>
      <c r="B128" s="62"/>
    </row>
    <row r="129" spans="1:2" x14ac:dyDescent="0.2">
      <c r="A129" s="62"/>
      <c r="B129" s="62"/>
    </row>
    <row r="130" spans="1:2" x14ac:dyDescent="0.2">
      <c r="A130" s="62"/>
      <c r="B130" s="62"/>
    </row>
    <row r="131" spans="1:2" x14ac:dyDescent="0.2">
      <c r="A131" s="62"/>
      <c r="B131" s="62"/>
    </row>
    <row r="132" spans="1:2" x14ac:dyDescent="0.2">
      <c r="A132" s="62"/>
      <c r="B132" s="62"/>
    </row>
    <row r="133" spans="1:2" x14ac:dyDescent="0.2">
      <c r="A133" s="62"/>
      <c r="B133" s="62"/>
    </row>
    <row r="134" spans="1:2" x14ac:dyDescent="0.2">
      <c r="A134" s="62"/>
      <c r="B134" s="62"/>
    </row>
    <row r="135" spans="1:2" x14ac:dyDescent="0.2">
      <c r="A135" s="62"/>
      <c r="B135" s="62"/>
    </row>
    <row r="136" spans="1:2" x14ac:dyDescent="0.2">
      <c r="A136" s="62"/>
      <c r="B136" s="62"/>
    </row>
    <row r="137" spans="1:2" x14ac:dyDescent="0.2">
      <c r="A137" s="62"/>
      <c r="B137" s="62"/>
    </row>
    <row r="138" spans="1:2" x14ac:dyDescent="0.2">
      <c r="A138" s="62"/>
      <c r="B138" s="62"/>
    </row>
    <row r="139" spans="1:2" x14ac:dyDescent="0.2">
      <c r="A139" s="62"/>
      <c r="B139" s="62"/>
    </row>
    <row r="140" spans="1:2" x14ac:dyDescent="0.2">
      <c r="A140" s="62"/>
      <c r="B140" s="62"/>
    </row>
    <row r="141" spans="1:2" x14ac:dyDescent="0.2">
      <c r="A141" s="62"/>
      <c r="B141" s="62"/>
    </row>
    <row r="142" spans="1:2" x14ac:dyDescent="0.2">
      <c r="A142" s="62"/>
      <c r="B142" s="62"/>
    </row>
    <row r="143" spans="1:2" x14ac:dyDescent="0.2">
      <c r="A143" s="62"/>
      <c r="B143" s="62"/>
    </row>
    <row r="144" spans="1:2" x14ac:dyDescent="0.2">
      <c r="A144" s="62"/>
      <c r="B144" s="62"/>
    </row>
    <row r="145" spans="1:2" x14ac:dyDescent="0.2">
      <c r="A145" s="62"/>
      <c r="B145" s="62"/>
    </row>
    <row r="146" spans="1:2" x14ac:dyDescent="0.2">
      <c r="A146" s="62"/>
      <c r="B146" s="62"/>
    </row>
    <row r="147" spans="1:2" x14ac:dyDescent="0.2">
      <c r="A147" s="62"/>
      <c r="B147" s="62"/>
    </row>
    <row r="148" spans="1:2" x14ac:dyDescent="0.2">
      <c r="A148" s="62"/>
      <c r="B148" s="62"/>
    </row>
    <row r="149" spans="1:2" x14ac:dyDescent="0.2">
      <c r="A149" s="62"/>
      <c r="B149" s="62"/>
    </row>
    <row r="150" spans="1:2" x14ac:dyDescent="0.2">
      <c r="A150" s="62"/>
      <c r="B150" s="62"/>
    </row>
    <row r="151" spans="1:2" x14ac:dyDescent="0.2">
      <c r="A151" s="62"/>
      <c r="B151" s="62"/>
    </row>
    <row r="152" spans="1:2" x14ac:dyDescent="0.2">
      <c r="A152" s="62"/>
      <c r="B152" s="62"/>
    </row>
    <row r="153" spans="1:2" x14ac:dyDescent="0.2">
      <c r="A153" s="62"/>
      <c r="B153" s="62"/>
    </row>
    <row r="154" spans="1:2" x14ac:dyDescent="0.2">
      <c r="A154" s="62"/>
      <c r="B154" s="62"/>
    </row>
    <row r="155" spans="1:2" x14ac:dyDescent="0.2">
      <c r="A155" s="62"/>
      <c r="B155" s="62"/>
    </row>
    <row r="156" spans="1:2" x14ac:dyDescent="0.2">
      <c r="A156" s="62"/>
      <c r="B156" s="62"/>
    </row>
    <row r="157" spans="1:2" x14ac:dyDescent="0.2">
      <c r="A157" s="62"/>
      <c r="B157" s="62"/>
    </row>
    <row r="158" spans="1:2" x14ac:dyDescent="0.2">
      <c r="A158" s="62"/>
      <c r="B158" s="62"/>
    </row>
    <row r="159" spans="1:2" x14ac:dyDescent="0.2">
      <c r="A159" s="62"/>
      <c r="B159" s="62"/>
    </row>
    <row r="160" spans="1:2" x14ac:dyDescent="0.2">
      <c r="A160" s="62"/>
      <c r="B160" s="62"/>
    </row>
    <row r="161" spans="1:2" x14ac:dyDescent="0.2">
      <c r="A161" s="62"/>
      <c r="B161" s="62"/>
    </row>
    <row r="162" spans="1:2" x14ac:dyDescent="0.2">
      <c r="A162" s="62"/>
      <c r="B162" s="62"/>
    </row>
    <row r="163" spans="1:2" x14ac:dyDescent="0.2">
      <c r="A163" s="62"/>
      <c r="B163" s="62"/>
    </row>
    <row r="164" spans="1:2" x14ac:dyDescent="0.2">
      <c r="A164" s="62"/>
      <c r="B164" s="62"/>
    </row>
    <row r="165" spans="1:2" x14ac:dyDescent="0.2">
      <c r="A165" s="62"/>
      <c r="B165" s="62"/>
    </row>
    <row r="166" spans="1:2" x14ac:dyDescent="0.2">
      <c r="A166" s="62"/>
      <c r="B166" s="62"/>
    </row>
    <row r="167" spans="1:2" x14ac:dyDescent="0.2">
      <c r="A167" s="62"/>
      <c r="B167" s="62"/>
    </row>
    <row r="168" spans="1:2" x14ac:dyDescent="0.2">
      <c r="A168" s="62"/>
      <c r="B168" s="62"/>
    </row>
    <row r="169" spans="1:2" x14ac:dyDescent="0.2">
      <c r="A169" s="62"/>
      <c r="B169" s="62"/>
    </row>
    <row r="170" spans="1:2" x14ac:dyDescent="0.2">
      <c r="A170" s="62"/>
      <c r="B170" s="62"/>
    </row>
    <row r="171" spans="1:2" x14ac:dyDescent="0.2">
      <c r="A171" s="62"/>
      <c r="B171" s="62"/>
    </row>
    <row r="172" spans="1:2" x14ac:dyDescent="0.2">
      <c r="A172" s="62"/>
      <c r="B172" s="62"/>
    </row>
    <row r="173" spans="1:2" x14ac:dyDescent="0.2">
      <c r="A173" s="62"/>
      <c r="B173" s="62"/>
    </row>
    <row r="174" spans="1:2" x14ac:dyDescent="0.2">
      <c r="A174" s="62"/>
      <c r="B174" s="62"/>
    </row>
    <row r="175" spans="1:2" x14ac:dyDescent="0.2">
      <c r="A175" s="62"/>
      <c r="B175" s="62"/>
    </row>
    <row r="176" spans="1:2" x14ac:dyDescent="0.2">
      <c r="A176" s="62"/>
      <c r="B176" s="62"/>
    </row>
    <row r="177" spans="1:2" x14ac:dyDescent="0.2">
      <c r="A177" s="62"/>
      <c r="B177" s="62"/>
    </row>
    <row r="178" spans="1:2" x14ac:dyDescent="0.2">
      <c r="A178" s="62"/>
      <c r="B178" s="62"/>
    </row>
    <row r="179" spans="1:2" x14ac:dyDescent="0.2">
      <c r="A179" s="62"/>
      <c r="B179" s="62"/>
    </row>
    <row r="180" spans="1:2" x14ac:dyDescent="0.2">
      <c r="A180" s="62"/>
      <c r="B180" s="62"/>
    </row>
    <row r="181" spans="1:2" x14ac:dyDescent="0.2">
      <c r="A181" s="62"/>
      <c r="B181" s="62"/>
    </row>
    <row r="182" spans="1:2" x14ac:dyDescent="0.2">
      <c r="A182" s="62"/>
      <c r="B182" s="62"/>
    </row>
    <row r="183" spans="1:2" x14ac:dyDescent="0.2">
      <c r="A183" s="62"/>
      <c r="B183" s="62"/>
    </row>
    <row r="184" spans="1:2" x14ac:dyDescent="0.2">
      <c r="A184" s="62"/>
      <c r="B184" s="62"/>
    </row>
    <row r="185" spans="1:2" x14ac:dyDescent="0.2">
      <c r="A185" s="62"/>
      <c r="B185" s="62"/>
    </row>
    <row r="186" spans="1:2" x14ac:dyDescent="0.2">
      <c r="A186" s="62"/>
      <c r="B186" s="62"/>
    </row>
  </sheetData>
  <mergeCells count="5">
    <mergeCell ref="B42:L42"/>
    <mergeCell ref="A1:L1"/>
    <mergeCell ref="A2:L2"/>
    <mergeCell ref="A3:L3"/>
    <mergeCell ref="A4:L4"/>
  </mergeCells>
  <phoneticPr fontId="2" type="noConversion"/>
  <printOptions horizontalCentered="1"/>
  <pageMargins left="0.7" right="0.7" top="0.75" bottom="0.75" header="0.3" footer="0.3"/>
  <pageSetup scale="80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E12" sqref="E12"/>
    </sheetView>
  </sheetViews>
  <sheetFormatPr defaultColWidth="9.109375" defaultRowHeight="10.199999999999999" x14ac:dyDescent="0.2"/>
  <cols>
    <col min="1" max="1" width="34.6640625" style="2" bestFit="1" customWidth="1"/>
    <col min="2" max="2" width="10.109375" style="10" bestFit="1" customWidth="1"/>
    <col min="3" max="16384" width="9.109375" style="2"/>
  </cols>
  <sheetData>
    <row r="1" spans="1:4" x14ac:dyDescent="0.2">
      <c r="A1" s="5" t="s">
        <v>206</v>
      </c>
      <c r="B1" s="329" t="s">
        <v>239</v>
      </c>
    </row>
    <row r="2" spans="1:4" x14ac:dyDescent="0.2">
      <c r="A2" s="5" t="s">
        <v>207</v>
      </c>
      <c r="B2" s="330"/>
    </row>
    <row r="3" spans="1:4" x14ac:dyDescent="0.2">
      <c r="B3" s="331"/>
    </row>
    <row r="4" spans="1:4" x14ac:dyDescent="0.2">
      <c r="A4" s="5" t="s">
        <v>208</v>
      </c>
      <c r="B4" s="329">
        <v>44835</v>
      </c>
    </row>
    <row r="5" spans="1:4" x14ac:dyDescent="0.2">
      <c r="B5" s="331"/>
      <c r="D5" s="9"/>
    </row>
    <row r="6" spans="1:4" x14ac:dyDescent="0.2">
      <c r="A6" s="2" t="s">
        <v>209</v>
      </c>
      <c r="B6" s="331" t="s">
        <v>240</v>
      </c>
    </row>
    <row r="7" spans="1:4" x14ac:dyDescent="0.2">
      <c r="A7" s="2" t="s">
        <v>210</v>
      </c>
      <c r="B7" s="330">
        <v>45200</v>
      </c>
    </row>
    <row r="8" spans="1:4" x14ac:dyDescent="0.2">
      <c r="A8" s="2" t="s">
        <v>211</v>
      </c>
      <c r="B8" s="330">
        <f>B7+365</f>
        <v>45565</v>
      </c>
    </row>
    <row r="9" spans="1:4" x14ac:dyDescent="0.2">
      <c r="B9" s="331"/>
    </row>
    <row r="10" spans="1:4" x14ac:dyDescent="0.2">
      <c r="A10" s="5" t="s">
        <v>212</v>
      </c>
      <c r="B10" s="332">
        <v>44937</v>
      </c>
    </row>
    <row r="11" spans="1:4" x14ac:dyDescent="0.2">
      <c r="A11" s="2" t="s">
        <v>215</v>
      </c>
      <c r="B11" s="332">
        <v>45047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3"/>
  <sheetViews>
    <sheetView workbookViewId="0">
      <pane xSplit="4" ySplit="3" topLeftCell="E4" activePane="bottomRight" state="frozen"/>
      <selection activeCell="N30" sqref="N30"/>
      <selection pane="topRight" activeCell="N30" sqref="N30"/>
      <selection pane="bottomLeft" activeCell="N30" sqref="N30"/>
      <selection pane="bottomRight" activeCell="L12" sqref="L12"/>
    </sheetView>
  </sheetViews>
  <sheetFormatPr defaultColWidth="8.88671875" defaultRowHeight="10.199999999999999" x14ac:dyDescent="0.2"/>
  <cols>
    <col min="1" max="1" width="4.44140625" style="90" bestFit="1" customWidth="1"/>
    <col min="2" max="2" width="38.88671875" style="90" bestFit="1" customWidth="1"/>
    <col min="3" max="3" width="17.5546875" style="90" bestFit="1" customWidth="1"/>
    <col min="4" max="4" width="16.109375" style="90" bestFit="1" customWidth="1"/>
    <col min="5" max="6" width="9.44140625" style="90" bestFit="1" customWidth="1"/>
    <col min="7" max="7" width="13.109375" style="90" bestFit="1" customWidth="1"/>
    <col min="8" max="8" width="10" style="90" bestFit="1" customWidth="1"/>
    <col min="9" max="9" width="12.88671875" style="90" customWidth="1"/>
    <col min="10" max="10" width="10.5546875" style="90" bestFit="1" customWidth="1"/>
    <col min="11" max="11" width="9.88671875" style="90" bestFit="1" customWidth="1"/>
    <col min="12" max="12" width="11.33203125" style="90" bestFit="1" customWidth="1"/>
    <col min="13" max="16384" width="8.88671875" style="90"/>
  </cols>
  <sheetData>
    <row r="1" spans="1:12" s="151" customFormat="1" x14ac:dyDescent="0.2">
      <c r="A1" s="420" t="s">
        <v>268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</row>
    <row r="2" spans="1:12" s="151" customFormat="1" x14ac:dyDescent="0.2">
      <c r="A2" s="420" t="str">
        <f>'Proposed Impacts'!A4:L4</f>
        <v>For the Twelve Months Ended September 30, 2024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1:12" s="151" customFormat="1" x14ac:dyDescent="0.2">
      <c r="A3" s="421" t="s">
        <v>303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</row>
    <row r="4" spans="1:12" s="147" customFormat="1" ht="10.8" thickBot="1" x14ac:dyDescent="0.25">
      <c r="A4" s="209"/>
      <c r="B4" s="422"/>
      <c r="C4" s="422"/>
      <c r="D4" s="422"/>
      <c r="E4" s="422"/>
      <c r="F4" s="422"/>
      <c r="G4" s="422"/>
      <c r="H4" s="422"/>
    </row>
    <row r="5" spans="1:12" s="147" customFormat="1" ht="82.2" thickBot="1" x14ac:dyDescent="0.25">
      <c r="A5" s="150" t="s">
        <v>9</v>
      </c>
      <c r="B5" s="150" t="s">
        <v>0</v>
      </c>
      <c r="C5" s="150" t="s">
        <v>10</v>
      </c>
      <c r="D5" s="150" t="s">
        <v>167</v>
      </c>
      <c r="E5" s="148" t="s">
        <v>267</v>
      </c>
      <c r="F5" s="148" t="s">
        <v>266</v>
      </c>
      <c r="G5" s="148" t="s">
        <v>265</v>
      </c>
      <c r="H5" s="149" t="s">
        <v>264</v>
      </c>
      <c r="I5" s="148" t="s">
        <v>263</v>
      </c>
      <c r="J5" s="148" t="s">
        <v>262</v>
      </c>
      <c r="K5" s="148" t="s">
        <v>261</v>
      </c>
      <c r="L5" s="46" t="s">
        <v>181</v>
      </c>
    </row>
    <row r="6" spans="1:12" x14ac:dyDescent="0.2">
      <c r="A6" s="91"/>
      <c r="B6" s="144"/>
      <c r="C6" s="144"/>
      <c r="D6" s="123"/>
      <c r="E6" s="146" t="s">
        <v>75</v>
      </c>
      <c r="F6" s="146" t="s">
        <v>76</v>
      </c>
      <c r="G6" s="143" t="s">
        <v>130</v>
      </c>
      <c r="H6" s="145" t="s">
        <v>77</v>
      </c>
      <c r="I6" s="140" t="s">
        <v>102</v>
      </c>
      <c r="J6" s="140" t="s">
        <v>78</v>
      </c>
      <c r="K6" s="140" t="s">
        <v>103</v>
      </c>
      <c r="L6" s="140" t="s">
        <v>104</v>
      </c>
    </row>
    <row r="7" spans="1:12" x14ac:dyDescent="0.2">
      <c r="A7" s="91"/>
      <c r="B7" s="144"/>
      <c r="C7" s="144"/>
      <c r="D7" s="123"/>
      <c r="E7" s="129"/>
      <c r="F7" s="129"/>
      <c r="G7" s="143" t="s">
        <v>260</v>
      </c>
      <c r="H7" s="142" t="s">
        <v>259</v>
      </c>
      <c r="J7" s="141" t="s">
        <v>258</v>
      </c>
      <c r="K7" s="141" t="s">
        <v>257</v>
      </c>
      <c r="L7" s="140" t="s">
        <v>256</v>
      </c>
    </row>
    <row r="8" spans="1:12" ht="10.8" thickBot="1" x14ac:dyDescent="0.25">
      <c r="A8" s="91"/>
      <c r="B8" s="95"/>
      <c r="C8" s="95"/>
      <c r="D8" s="95"/>
      <c r="E8" s="129"/>
      <c r="F8" s="129"/>
      <c r="G8" s="128"/>
      <c r="H8" s="127"/>
      <c r="I8" s="92"/>
      <c r="J8" s="92"/>
      <c r="K8" s="92"/>
    </row>
    <row r="9" spans="1:12" x14ac:dyDescent="0.2">
      <c r="A9" s="91"/>
      <c r="B9" s="95"/>
      <c r="C9" s="95"/>
      <c r="D9" s="95"/>
      <c r="E9" s="129"/>
      <c r="F9" s="129"/>
      <c r="G9" s="128"/>
      <c r="H9" s="127"/>
      <c r="L9" s="139" t="s">
        <v>177</v>
      </c>
    </row>
    <row r="10" spans="1:12" ht="10.8" thickBot="1" x14ac:dyDescent="0.25">
      <c r="A10" s="91">
        <v>1</v>
      </c>
      <c r="B10" s="137" t="s">
        <v>180</v>
      </c>
      <c r="C10" s="95"/>
      <c r="D10" s="95"/>
      <c r="E10" s="129"/>
      <c r="F10" s="129"/>
      <c r="G10" s="128"/>
      <c r="H10" s="127"/>
      <c r="I10" s="133"/>
      <c r="J10" s="98">
        <f>SUM(J25:J176)</f>
        <v>3994061</v>
      </c>
      <c r="K10" s="98">
        <f>SUM(K25:K176)</f>
        <v>233280</v>
      </c>
      <c r="L10" s="138">
        <f>SUM(L11:L12)</f>
        <v>5.9181980999993118E-2</v>
      </c>
    </row>
    <row r="11" spans="1:12" x14ac:dyDescent="0.2">
      <c r="A11" s="91">
        <f t="shared" ref="A11:A42" si="0">+A10+1</f>
        <v>2</v>
      </c>
      <c r="B11" s="137" t="s">
        <v>255</v>
      </c>
      <c r="C11" s="95"/>
      <c r="D11" s="95"/>
      <c r="E11" s="129"/>
      <c r="F11" s="129"/>
      <c r="G11" s="128"/>
      <c r="H11" s="127"/>
      <c r="I11" s="133"/>
      <c r="K11" s="136">
        <f>'2023 Equal % Allocation'!H24</f>
        <v>234914.53445595101</v>
      </c>
      <c r="L11" s="135">
        <f>+K11/J10</f>
        <v>5.8815960611505687E-2</v>
      </c>
    </row>
    <row r="12" spans="1:12" x14ac:dyDescent="0.2">
      <c r="A12" s="91">
        <f t="shared" si="0"/>
        <v>3</v>
      </c>
      <c r="B12" s="134" t="s">
        <v>254</v>
      </c>
      <c r="C12" s="95"/>
      <c r="D12" s="95"/>
      <c r="E12" s="129"/>
      <c r="F12" s="129"/>
      <c r="G12" s="128"/>
      <c r="H12" s="127"/>
      <c r="I12" s="133"/>
      <c r="J12" s="98"/>
      <c r="K12" s="132">
        <f>+K11-K10</f>
        <v>1634.5344559510122</v>
      </c>
      <c r="L12" s="410">
        <v>3.6602038848743113E-4</v>
      </c>
    </row>
    <row r="13" spans="1:12" x14ac:dyDescent="0.2">
      <c r="A13" s="91">
        <f t="shared" si="0"/>
        <v>4</v>
      </c>
      <c r="B13" s="95"/>
      <c r="C13" s="95"/>
      <c r="D13" s="95"/>
      <c r="E13" s="129"/>
      <c r="F13" s="129"/>
      <c r="G13" s="128"/>
      <c r="H13" s="127"/>
    </row>
    <row r="14" spans="1:12" x14ac:dyDescent="0.2">
      <c r="A14" s="91">
        <f t="shared" si="0"/>
        <v>5</v>
      </c>
      <c r="B14" s="95" t="s">
        <v>168</v>
      </c>
      <c r="C14" s="95"/>
      <c r="D14" s="95"/>
      <c r="E14" s="129"/>
      <c r="F14" s="129"/>
      <c r="G14" s="128"/>
      <c r="H14" s="127"/>
      <c r="I14" s="92">
        <f>SUM(I25:I30)</f>
        <v>1201</v>
      </c>
      <c r="J14" s="98">
        <f>SUM(J25:J30)</f>
        <v>3504</v>
      </c>
      <c r="K14" s="98">
        <f>SUM(K25:K30)</f>
        <v>209</v>
      </c>
      <c r="L14" s="98"/>
    </row>
    <row r="15" spans="1:12" x14ac:dyDescent="0.2">
      <c r="A15" s="91">
        <f t="shared" si="0"/>
        <v>6</v>
      </c>
      <c r="B15" s="95" t="s">
        <v>169</v>
      </c>
      <c r="C15" s="95"/>
      <c r="D15" s="95"/>
      <c r="E15" s="129"/>
      <c r="F15" s="129"/>
      <c r="G15" s="128"/>
      <c r="H15" s="127"/>
      <c r="I15" s="92">
        <f>SUM(I33:I43)</f>
        <v>130223</v>
      </c>
      <c r="J15" s="98">
        <f>SUM(J33:J43)</f>
        <v>207547</v>
      </c>
      <c r="K15" s="98">
        <f>SUM(K33:K43)</f>
        <v>12198</v>
      </c>
      <c r="L15" s="98"/>
    </row>
    <row r="16" spans="1:12" x14ac:dyDescent="0.2">
      <c r="A16" s="91">
        <f t="shared" si="0"/>
        <v>7</v>
      </c>
      <c r="B16" s="95" t="s">
        <v>170</v>
      </c>
      <c r="C16" s="95"/>
      <c r="D16" s="95"/>
      <c r="E16" s="129"/>
      <c r="F16" s="129"/>
      <c r="G16" s="128"/>
      <c r="H16" s="127"/>
      <c r="I16" s="92">
        <f>SUM(I46:I61)</f>
        <v>218635</v>
      </c>
      <c r="J16" s="98">
        <f>SUM(J46:J61)</f>
        <v>707370</v>
      </c>
      <c r="K16" s="98">
        <f>SUM(K46:K61)</f>
        <v>41260</v>
      </c>
      <c r="L16" s="98"/>
    </row>
    <row r="17" spans="1:12" x14ac:dyDescent="0.2">
      <c r="A17" s="91">
        <f t="shared" si="0"/>
        <v>8</v>
      </c>
      <c r="B17" s="95" t="s">
        <v>171</v>
      </c>
      <c r="E17" s="129"/>
      <c r="F17" s="129"/>
      <c r="G17" s="129"/>
      <c r="H17" s="127"/>
      <c r="I17" s="92">
        <f>SUM(I64:I91)</f>
        <v>1017323</v>
      </c>
      <c r="J17" s="98">
        <f>SUM(J64:J91)</f>
        <v>2100624</v>
      </c>
      <c r="K17" s="98">
        <f>SUM(K64:K91)</f>
        <v>122234</v>
      </c>
      <c r="L17" s="98"/>
    </row>
    <row r="18" spans="1:12" x14ac:dyDescent="0.2">
      <c r="A18" s="91">
        <f t="shared" si="0"/>
        <v>9</v>
      </c>
      <c r="B18" s="126" t="s">
        <v>172</v>
      </c>
      <c r="E18" s="129"/>
      <c r="F18" s="129"/>
      <c r="G18" s="129"/>
      <c r="H18" s="127"/>
      <c r="I18" s="92">
        <f>SUM(I94:I113)</f>
        <v>122716</v>
      </c>
      <c r="J18" s="98">
        <f>SUM(J94:J113)</f>
        <v>332734</v>
      </c>
      <c r="K18" s="98">
        <f>SUM(K94:K113)</f>
        <v>19578</v>
      </c>
      <c r="L18" s="98"/>
    </row>
    <row r="19" spans="1:12" x14ac:dyDescent="0.2">
      <c r="A19" s="91">
        <f t="shared" si="0"/>
        <v>10</v>
      </c>
      <c r="B19" s="126" t="s">
        <v>174</v>
      </c>
      <c r="E19" s="129"/>
      <c r="F19" s="129"/>
      <c r="G19" s="129"/>
      <c r="H19" s="127"/>
      <c r="I19" s="92">
        <f>SUM(I116:I134)</f>
        <v>73316</v>
      </c>
      <c r="J19" s="98">
        <f>SUM(J116:J134)</f>
        <v>196368</v>
      </c>
      <c r="K19" s="98">
        <f>SUM(K116:K134)</f>
        <v>11393</v>
      </c>
      <c r="L19" s="98"/>
    </row>
    <row r="20" spans="1:12" x14ac:dyDescent="0.2">
      <c r="A20" s="91">
        <f t="shared" si="0"/>
        <v>11</v>
      </c>
      <c r="B20" s="95" t="s">
        <v>173</v>
      </c>
      <c r="E20" s="129"/>
      <c r="F20" s="129"/>
      <c r="G20" s="129"/>
      <c r="H20" s="127"/>
      <c r="I20" s="92">
        <f>SUM(I137)</f>
        <v>7518937</v>
      </c>
      <c r="J20" s="98">
        <f>SUM(J137)</f>
        <v>320983</v>
      </c>
      <c r="K20" s="98">
        <f>SUM(K137)</f>
        <v>19023</v>
      </c>
      <c r="L20" s="98"/>
    </row>
    <row r="21" spans="1:12" x14ac:dyDescent="0.2">
      <c r="A21" s="91">
        <f t="shared" si="0"/>
        <v>12</v>
      </c>
      <c r="B21" s="126" t="s">
        <v>175</v>
      </c>
      <c r="E21" s="129"/>
      <c r="F21" s="129"/>
      <c r="G21" s="129"/>
      <c r="H21" s="127"/>
      <c r="I21" s="92">
        <f>SUM(I140:I176)</f>
        <v>17762</v>
      </c>
      <c r="J21" s="98">
        <f>SUM(J140:J176)</f>
        <v>124931</v>
      </c>
      <c r="K21" s="98">
        <f>SUM(K140:K176)</f>
        <v>7385</v>
      </c>
      <c r="L21" s="98"/>
    </row>
    <row r="22" spans="1:12" x14ac:dyDescent="0.2">
      <c r="A22" s="91">
        <f t="shared" si="0"/>
        <v>13</v>
      </c>
      <c r="B22" s="95" t="s">
        <v>176</v>
      </c>
      <c r="E22" s="129"/>
      <c r="F22" s="129"/>
      <c r="G22" s="129"/>
      <c r="H22" s="127"/>
      <c r="I22" s="131">
        <f>SUM(I14:I21)</f>
        <v>9100113</v>
      </c>
      <c r="J22" s="130">
        <f>SUM(J14:J21)</f>
        <v>3994061</v>
      </c>
      <c r="K22" s="130">
        <f>SUM(K14:K21)</f>
        <v>233280</v>
      </c>
      <c r="L22" s="98"/>
    </row>
    <row r="23" spans="1:12" x14ac:dyDescent="0.2">
      <c r="A23" s="91">
        <f t="shared" si="0"/>
        <v>14</v>
      </c>
      <c r="B23" s="95"/>
      <c r="C23" s="95"/>
      <c r="D23" s="95"/>
      <c r="E23" s="129"/>
      <c r="F23" s="129"/>
      <c r="G23" s="128"/>
      <c r="H23" s="127"/>
      <c r="I23" s="94">
        <f>I22-SUM(I25:I176)</f>
        <v>0</v>
      </c>
      <c r="J23" s="94">
        <f>J22-SUM(J25:J176)</f>
        <v>0</v>
      </c>
      <c r="K23" s="94">
        <f>K22-SUM(K25:K176)</f>
        <v>0</v>
      </c>
      <c r="L23" s="93" t="s">
        <v>253</v>
      </c>
    </row>
    <row r="24" spans="1:12" x14ac:dyDescent="0.2">
      <c r="A24" s="91">
        <f t="shared" si="0"/>
        <v>15</v>
      </c>
      <c r="B24" s="95" t="s">
        <v>166</v>
      </c>
      <c r="C24" s="95"/>
      <c r="D24" s="95"/>
      <c r="E24" s="129"/>
      <c r="F24" s="129"/>
      <c r="G24" s="128"/>
      <c r="H24" s="127"/>
    </row>
    <row r="25" spans="1:12" x14ac:dyDescent="0.2">
      <c r="A25" s="91">
        <f t="shared" si="0"/>
        <v>16</v>
      </c>
      <c r="B25" s="109" t="s">
        <v>165</v>
      </c>
      <c r="C25" s="126" t="s">
        <v>164</v>
      </c>
      <c r="D25" s="122">
        <v>22</v>
      </c>
      <c r="E25" s="102">
        <v>0.08</v>
      </c>
      <c r="F25" s="102">
        <v>0.42</v>
      </c>
      <c r="G25" s="101">
        <f>SUM(E25:F25)</f>
        <v>0.5</v>
      </c>
      <c r="H25" s="125">
        <f>ROUND(+G25*$L$10,2)</f>
        <v>0.03</v>
      </c>
      <c r="I25" s="106">
        <v>708</v>
      </c>
      <c r="J25" s="98">
        <f>ROUND($I25*G25,0)</f>
        <v>354</v>
      </c>
      <c r="K25" s="98">
        <f>ROUND($I25*H25,0)</f>
        <v>21</v>
      </c>
    </row>
    <row r="26" spans="1:12" x14ac:dyDescent="0.2">
      <c r="A26" s="91">
        <f t="shared" si="0"/>
        <v>17</v>
      </c>
      <c r="B26" s="124"/>
      <c r="C26" s="123"/>
      <c r="D26" s="122"/>
      <c r="E26" s="101"/>
      <c r="F26" s="101"/>
      <c r="G26" s="101"/>
      <c r="H26" s="100"/>
      <c r="I26" s="106"/>
      <c r="J26" s="92"/>
      <c r="K26" s="92"/>
    </row>
    <row r="27" spans="1:12" x14ac:dyDescent="0.2">
      <c r="A27" s="91">
        <f t="shared" si="0"/>
        <v>18</v>
      </c>
      <c r="B27" s="109" t="s">
        <v>252</v>
      </c>
      <c r="C27" s="120" t="s">
        <v>12</v>
      </c>
      <c r="D27" s="103">
        <v>100</v>
      </c>
      <c r="E27" s="102">
        <v>0.37</v>
      </c>
      <c r="F27" s="102">
        <v>1.91</v>
      </c>
      <c r="G27" s="101">
        <f>SUM(E27:F27)</f>
        <v>2.2799999999999998</v>
      </c>
      <c r="H27" s="100">
        <f>ROUND(+G27*$L$10,2)</f>
        <v>0.13</v>
      </c>
      <c r="I27" s="106">
        <v>36</v>
      </c>
      <c r="J27" s="98">
        <f t="shared" ref="J27:K30" si="1">ROUND($I27*G27,0)</f>
        <v>82</v>
      </c>
      <c r="K27" s="98">
        <f t="shared" si="1"/>
        <v>5</v>
      </c>
    </row>
    <row r="28" spans="1:12" x14ac:dyDescent="0.2">
      <c r="A28" s="91">
        <f t="shared" si="0"/>
        <v>19</v>
      </c>
      <c r="B28" s="109" t="str">
        <f>+B27</f>
        <v>50E</v>
      </c>
      <c r="C28" s="120" t="s">
        <v>12</v>
      </c>
      <c r="D28" s="103">
        <v>175</v>
      </c>
      <c r="E28" s="102">
        <v>0.64</v>
      </c>
      <c r="F28" s="102">
        <v>3.34</v>
      </c>
      <c r="G28" s="101">
        <f>SUM(E28:F28)</f>
        <v>3.98</v>
      </c>
      <c r="H28" s="100">
        <f>ROUND(+G28*$L$10,2)</f>
        <v>0.24</v>
      </c>
      <c r="I28" s="106">
        <v>229</v>
      </c>
      <c r="J28" s="98">
        <f t="shared" si="1"/>
        <v>911</v>
      </c>
      <c r="K28" s="98">
        <f t="shared" si="1"/>
        <v>55</v>
      </c>
    </row>
    <row r="29" spans="1:12" x14ac:dyDescent="0.2">
      <c r="A29" s="91">
        <f t="shared" si="0"/>
        <v>20</v>
      </c>
      <c r="B29" s="109" t="str">
        <f>+B28</f>
        <v>50E</v>
      </c>
      <c r="C29" s="120" t="s">
        <v>12</v>
      </c>
      <c r="D29" s="103">
        <v>400</v>
      </c>
      <c r="E29" s="102">
        <v>1.46</v>
      </c>
      <c r="F29" s="102">
        <v>7.64</v>
      </c>
      <c r="G29" s="101">
        <f>SUM(E29:F29)</f>
        <v>9.1</v>
      </c>
      <c r="H29" s="100">
        <f>ROUND(+G29*$L$10,2)</f>
        <v>0.54</v>
      </c>
      <c r="I29" s="106">
        <v>216</v>
      </c>
      <c r="J29" s="98">
        <f t="shared" si="1"/>
        <v>1966</v>
      </c>
      <c r="K29" s="98">
        <f t="shared" si="1"/>
        <v>117</v>
      </c>
    </row>
    <row r="30" spans="1:12" x14ac:dyDescent="0.2">
      <c r="A30" s="91">
        <f t="shared" si="0"/>
        <v>21</v>
      </c>
      <c r="B30" s="109" t="str">
        <f>+B29</f>
        <v>50E</v>
      </c>
      <c r="C30" s="120" t="s">
        <v>12</v>
      </c>
      <c r="D30" s="103">
        <v>700</v>
      </c>
      <c r="E30" s="102">
        <v>2.56</v>
      </c>
      <c r="F30" s="102">
        <v>13.37</v>
      </c>
      <c r="G30" s="101">
        <f>SUM(E30:F30)</f>
        <v>15.93</v>
      </c>
      <c r="H30" s="100">
        <f>ROUND(+G30*$L$10,2)</f>
        <v>0.94</v>
      </c>
      <c r="I30" s="106">
        <v>12</v>
      </c>
      <c r="J30" s="98">
        <f t="shared" si="1"/>
        <v>191</v>
      </c>
      <c r="K30" s="98">
        <f t="shared" si="1"/>
        <v>11</v>
      </c>
    </row>
    <row r="31" spans="1:12" x14ac:dyDescent="0.2">
      <c r="A31" s="91">
        <f t="shared" si="0"/>
        <v>22</v>
      </c>
      <c r="B31" s="118"/>
      <c r="C31" s="121"/>
      <c r="D31" s="108"/>
      <c r="E31" s="101"/>
      <c r="F31" s="101"/>
      <c r="G31" s="101"/>
      <c r="H31" s="100"/>
      <c r="I31" s="106"/>
      <c r="J31" s="92"/>
      <c r="K31" s="92"/>
    </row>
    <row r="32" spans="1:12" x14ac:dyDescent="0.2">
      <c r="A32" s="91">
        <f t="shared" si="0"/>
        <v>23</v>
      </c>
      <c r="B32" s="118" t="s">
        <v>163</v>
      </c>
      <c r="C32" s="121"/>
      <c r="D32" s="108"/>
      <c r="E32" s="101"/>
      <c r="F32" s="101"/>
      <c r="G32" s="101"/>
      <c r="H32" s="100"/>
      <c r="I32" s="106"/>
      <c r="J32" s="92"/>
      <c r="K32" s="92"/>
    </row>
    <row r="33" spans="1:11" x14ac:dyDescent="0.2">
      <c r="A33" s="91">
        <f t="shared" si="0"/>
        <v>24</v>
      </c>
      <c r="B33" s="109" t="s">
        <v>162</v>
      </c>
      <c r="C33" s="120" t="s">
        <v>135</v>
      </c>
      <c r="D33" s="108" t="s">
        <v>248</v>
      </c>
      <c r="E33" s="102">
        <v>0.05</v>
      </c>
      <c r="F33" s="102">
        <v>0.28999999999999998</v>
      </c>
      <c r="G33" s="101">
        <f t="shared" ref="G33:G43" si="2">SUM(E33:F33)</f>
        <v>0.33999999999999997</v>
      </c>
      <c r="H33" s="100">
        <f t="shared" ref="H33:H42" si="3">ROUND(+G33*$L$10,2)</f>
        <v>0.02</v>
      </c>
      <c r="I33" s="113">
        <v>0</v>
      </c>
      <c r="J33" s="98">
        <f t="shared" ref="J33:J43" si="4">ROUND($I33*G33,0)</f>
        <v>0</v>
      </c>
      <c r="K33" s="98">
        <f t="shared" ref="K33:K43" si="5">ROUND($I33*H33,0)</f>
        <v>0</v>
      </c>
    </row>
    <row r="34" spans="1:11" x14ac:dyDescent="0.2">
      <c r="A34" s="91">
        <f t="shared" si="0"/>
        <v>25</v>
      </c>
      <c r="B34" s="109" t="s">
        <v>162</v>
      </c>
      <c r="C34" s="120" t="s">
        <v>135</v>
      </c>
      <c r="D34" s="107" t="s">
        <v>247</v>
      </c>
      <c r="E34" s="102">
        <v>0.16</v>
      </c>
      <c r="F34" s="102">
        <v>0.86</v>
      </c>
      <c r="G34" s="101">
        <f t="shared" si="2"/>
        <v>1.02</v>
      </c>
      <c r="H34" s="100">
        <f t="shared" si="3"/>
        <v>0.06</v>
      </c>
      <c r="I34" s="106">
        <v>62432</v>
      </c>
      <c r="J34" s="98">
        <f t="shared" si="4"/>
        <v>63681</v>
      </c>
      <c r="K34" s="98">
        <f t="shared" si="5"/>
        <v>3746</v>
      </c>
    </row>
    <row r="35" spans="1:11" x14ac:dyDescent="0.2">
      <c r="A35" s="91">
        <f t="shared" si="0"/>
        <v>26</v>
      </c>
      <c r="B35" s="109" t="s">
        <v>162</v>
      </c>
      <c r="C35" s="120" t="s">
        <v>135</v>
      </c>
      <c r="D35" s="103" t="s">
        <v>148</v>
      </c>
      <c r="E35" s="102">
        <v>0.27</v>
      </c>
      <c r="F35" s="102">
        <v>1.43</v>
      </c>
      <c r="G35" s="101">
        <f t="shared" si="2"/>
        <v>1.7</v>
      </c>
      <c r="H35" s="100">
        <f t="shared" si="3"/>
        <v>0.1</v>
      </c>
      <c r="I35" s="106">
        <v>35235</v>
      </c>
      <c r="J35" s="98">
        <f t="shared" si="4"/>
        <v>59900</v>
      </c>
      <c r="K35" s="98">
        <f t="shared" si="5"/>
        <v>3524</v>
      </c>
    </row>
    <row r="36" spans="1:11" x14ac:dyDescent="0.2">
      <c r="A36" s="91">
        <f t="shared" si="0"/>
        <v>27</v>
      </c>
      <c r="B36" s="109" t="s">
        <v>162</v>
      </c>
      <c r="C36" s="120" t="s">
        <v>135</v>
      </c>
      <c r="D36" s="103" t="s">
        <v>147</v>
      </c>
      <c r="E36" s="102">
        <v>0.38</v>
      </c>
      <c r="F36" s="102">
        <v>2</v>
      </c>
      <c r="G36" s="101">
        <f t="shared" si="2"/>
        <v>2.38</v>
      </c>
      <c r="H36" s="100">
        <f t="shared" si="3"/>
        <v>0.14000000000000001</v>
      </c>
      <c r="I36" s="106">
        <v>15281</v>
      </c>
      <c r="J36" s="98">
        <f t="shared" si="4"/>
        <v>36369</v>
      </c>
      <c r="K36" s="98">
        <f t="shared" si="5"/>
        <v>2139</v>
      </c>
    </row>
    <row r="37" spans="1:11" x14ac:dyDescent="0.2">
      <c r="A37" s="91">
        <f t="shared" si="0"/>
        <v>28</v>
      </c>
      <c r="B37" s="109" t="s">
        <v>162</v>
      </c>
      <c r="C37" s="120" t="s">
        <v>135</v>
      </c>
      <c r="D37" s="103" t="s">
        <v>146</v>
      </c>
      <c r="E37" s="102">
        <v>0.49</v>
      </c>
      <c r="F37" s="102">
        <v>2.58</v>
      </c>
      <c r="G37" s="101">
        <f t="shared" si="2"/>
        <v>3.0700000000000003</v>
      </c>
      <c r="H37" s="100">
        <f t="shared" si="3"/>
        <v>0.18</v>
      </c>
      <c r="I37" s="106">
        <v>6961</v>
      </c>
      <c r="J37" s="98">
        <f t="shared" si="4"/>
        <v>21370</v>
      </c>
      <c r="K37" s="98">
        <f t="shared" si="5"/>
        <v>1253</v>
      </c>
    </row>
    <row r="38" spans="1:11" x14ac:dyDescent="0.2">
      <c r="A38" s="91">
        <f t="shared" si="0"/>
        <v>29</v>
      </c>
      <c r="B38" s="109" t="s">
        <v>162</v>
      </c>
      <c r="C38" s="120" t="s">
        <v>135</v>
      </c>
      <c r="D38" s="103" t="s">
        <v>145</v>
      </c>
      <c r="E38" s="102">
        <v>0.6</v>
      </c>
      <c r="F38" s="102">
        <v>3.15</v>
      </c>
      <c r="G38" s="101">
        <f t="shared" si="2"/>
        <v>3.75</v>
      </c>
      <c r="H38" s="100">
        <f t="shared" si="3"/>
        <v>0.22</v>
      </c>
      <c r="I38" s="106">
        <v>908</v>
      </c>
      <c r="J38" s="98">
        <f t="shared" si="4"/>
        <v>3405</v>
      </c>
      <c r="K38" s="98">
        <f t="shared" si="5"/>
        <v>200</v>
      </c>
    </row>
    <row r="39" spans="1:11" x14ac:dyDescent="0.2">
      <c r="A39" s="91">
        <f t="shared" si="0"/>
        <v>30</v>
      </c>
      <c r="B39" s="109" t="s">
        <v>162</v>
      </c>
      <c r="C39" s="120" t="s">
        <v>135</v>
      </c>
      <c r="D39" s="103" t="s">
        <v>144</v>
      </c>
      <c r="E39" s="102">
        <v>0.71</v>
      </c>
      <c r="F39" s="102">
        <v>3.72</v>
      </c>
      <c r="G39" s="101">
        <f t="shared" si="2"/>
        <v>4.43</v>
      </c>
      <c r="H39" s="100">
        <f t="shared" si="3"/>
        <v>0.26</v>
      </c>
      <c r="I39" s="106">
        <v>2412</v>
      </c>
      <c r="J39" s="98">
        <f t="shared" si="4"/>
        <v>10685</v>
      </c>
      <c r="K39" s="98">
        <f t="shared" si="5"/>
        <v>627</v>
      </c>
    </row>
    <row r="40" spans="1:11" x14ac:dyDescent="0.2">
      <c r="A40" s="91">
        <f t="shared" si="0"/>
        <v>31</v>
      </c>
      <c r="B40" s="109" t="s">
        <v>162</v>
      </c>
      <c r="C40" s="120" t="s">
        <v>135</v>
      </c>
      <c r="D40" s="103" t="s">
        <v>143</v>
      </c>
      <c r="E40" s="102">
        <v>0.82</v>
      </c>
      <c r="F40" s="102">
        <v>4.3</v>
      </c>
      <c r="G40" s="101">
        <f t="shared" si="2"/>
        <v>5.12</v>
      </c>
      <c r="H40" s="100">
        <f t="shared" si="3"/>
        <v>0.3</v>
      </c>
      <c r="I40" s="106">
        <v>938</v>
      </c>
      <c r="J40" s="98">
        <f t="shared" si="4"/>
        <v>4803</v>
      </c>
      <c r="K40" s="98">
        <f t="shared" si="5"/>
        <v>281</v>
      </c>
    </row>
    <row r="41" spans="1:11" x14ac:dyDescent="0.2">
      <c r="A41" s="91">
        <f t="shared" si="0"/>
        <v>32</v>
      </c>
      <c r="B41" s="109" t="s">
        <v>162</v>
      </c>
      <c r="C41" s="120" t="s">
        <v>135</v>
      </c>
      <c r="D41" s="103" t="s">
        <v>142</v>
      </c>
      <c r="E41" s="102">
        <v>0.93</v>
      </c>
      <c r="F41" s="102">
        <v>4.87</v>
      </c>
      <c r="G41" s="101">
        <f t="shared" si="2"/>
        <v>5.8</v>
      </c>
      <c r="H41" s="100">
        <f t="shared" si="3"/>
        <v>0.34</v>
      </c>
      <c r="I41" s="106">
        <v>96</v>
      </c>
      <c r="J41" s="98">
        <f t="shared" si="4"/>
        <v>557</v>
      </c>
      <c r="K41" s="98">
        <f t="shared" si="5"/>
        <v>33</v>
      </c>
    </row>
    <row r="42" spans="1:11" x14ac:dyDescent="0.2">
      <c r="A42" s="91">
        <f t="shared" si="0"/>
        <v>33</v>
      </c>
      <c r="B42" s="109" t="s">
        <v>162</v>
      </c>
      <c r="C42" s="120" t="s">
        <v>135</v>
      </c>
      <c r="D42" s="103" t="s">
        <v>141</v>
      </c>
      <c r="E42" s="102">
        <v>1.04</v>
      </c>
      <c r="F42" s="102">
        <v>5.44</v>
      </c>
      <c r="G42" s="101">
        <f t="shared" si="2"/>
        <v>6.48</v>
      </c>
      <c r="H42" s="100">
        <f t="shared" si="3"/>
        <v>0.38</v>
      </c>
      <c r="I42" s="106">
        <v>996</v>
      </c>
      <c r="J42" s="98">
        <f t="shared" si="4"/>
        <v>6454</v>
      </c>
      <c r="K42" s="98">
        <f t="shared" si="5"/>
        <v>378</v>
      </c>
    </row>
    <row r="43" spans="1:11" x14ac:dyDescent="0.2">
      <c r="A43" s="91">
        <f t="shared" ref="A43:A74" si="6">+A42+1</f>
        <v>34</v>
      </c>
      <c r="B43" s="109" t="s">
        <v>162</v>
      </c>
      <c r="C43" s="120" t="s">
        <v>231</v>
      </c>
      <c r="D43" s="104" t="s">
        <v>232</v>
      </c>
      <c r="E43" s="116">
        <v>1.0432E-2</v>
      </c>
      <c r="F43" s="116">
        <v>5.4556E-2</v>
      </c>
      <c r="G43" s="115">
        <f t="shared" si="2"/>
        <v>6.4988000000000004E-2</v>
      </c>
      <c r="H43" s="114">
        <f>'Proposed Impacts'!G29</f>
        <v>3.4740000000000001E-3</v>
      </c>
      <c r="I43" s="106">
        <v>4964</v>
      </c>
      <c r="J43" s="98">
        <f t="shared" si="4"/>
        <v>323</v>
      </c>
      <c r="K43" s="98">
        <f t="shared" si="5"/>
        <v>17</v>
      </c>
    </row>
    <row r="44" spans="1:11" x14ac:dyDescent="0.2">
      <c r="A44" s="91">
        <f t="shared" si="6"/>
        <v>35</v>
      </c>
      <c r="B44" s="118"/>
      <c r="C44" s="95"/>
      <c r="D44" s="108"/>
      <c r="E44" s="101"/>
      <c r="F44" s="101"/>
      <c r="G44" s="101"/>
      <c r="H44" s="100"/>
      <c r="I44" s="106"/>
      <c r="J44" s="92"/>
      <c r="K44" s="92"/>
    </row>
    <row r="45" spans="1:11" x14ac:dyDescent="0.2">
      <c r="A45" s="91">
        <f t="shared" si="6"/>
        <v>36</v>
      </c>
      <c r="B45" s="118" t="s">
        <v>161</v>
      </c>
      <c r="C45" s="95"/>
      <c r="D45" s="108"/>
      <c r="E45" s="101"/>
      <c r="F45" s="101"/>
      <c r="G45" s="101"/>
      <c r="H45" s="100"/>
      <c r="I45" s="106"/>
      <c r="J45" s="92"/>
      <c r="K45" s="92"/>
    </row>
    <row r="46" spans="1:11" x14ac:dyDescent="0.2">
      <c r="A46" s="91">
        <f t="shared" si="6"/>
        <v>37</v>
      </c>
      <c r="B46" s="109" t="s">
        <v>160</v>
      </c>
      <c r="C46" s="104" t="s">
        <v>13</v>
      </c>
      <c r="D46" s="103">
        <v>50</v>
      </c>
      <c r="E46" s="117">
        <v>0.18</v>
      </c>
      <c r="F46" s="117">
        <v>0.95</v>
      </c>
      <c r="G46" s="101">
        <f t="shared" ref="G46:G53" si="7">SUM(E46:F46)</f>
        <v>1.1299999999999999</v>
      </c>
      <c r="H46" s="100">
        <f t="shared" ref="H46:H53" si="8">ROUND(+G46*$L$10,2)</f>
        <v>7.0000000000000007E-2</v>
      </c>
      <c r="I46" s="113">
        <v>0</v>
      </c>
      <c r="J46" s="98">
        <f t="shared" ref="J46:K53" si="9">ROUND($I46*G46,0)</f>
        <v>0</v>
      </c>
      <c r="K46" s="98">
        <f t="shared" si="9"/>
        <v>0</v>
      </c>
    </row>
    <row r="47" spans="1:11" x14ac:dyDescent="0.2">
      <c r="A47" s="91">
        <f t="shared" si="6"/>
        <v>38</v>
      </c>
      <c r="B47" s="109" t="str">
        <f t="shared" ref="B47:B53" si="10">+B46</f>
        <v xml:space="preserve">52E </v>
      </c>
      <c r="C47" s="104" t="s">
        <v>13</v>
      </c>
      <c r="D47" s="103">
        <v>70</v>
      </c>
      <c r="E47" s="117">
        <v>0.26</v>
      </c>
      <c r="F47" s="117">
        <v>1.34</v>
      </c>
      <c r="G47" s="101">
        <f t="shared" si="7"/>
        <v>1.6</v>
      </c>
      <c r="H47" s="100">
        <f t="shared" si="8"/>
        <v>0.09</v>
      </c>
      <c r="I47" s="106">
        <v>7894</v>
      </c>
      <c r="J47" s="98">
        <f t="shared" si="9"/>
        <v>12630</v>
      </c>
      <c r="K47" s="98">
        <f t="shared" si="9"/>
        <v>710</v>
      </c>
    </row>
    <row r="48" spans="1:11" x14ac:dyDescent="0.2">
      <c r="A48" s="91">
        <f t="shared" si="6"/>
        <v>39</v>
      </c>
      <c r="B48" s="109" t="str">
        <f t="shared" si="10"/>
        <v xml:space="preserve">52E </v>
      </c>
      <c r="C48" s="104" t="s">
        <v>13</v>
      </c>
      <c r="D48" s="103">
        <v>100</v>
      </c>
      <c r="E48" s="117">
        <v>0.37</v>
      </c>
      <c r="F48" s="117">
        <v>1.91</v>
      </c>
      <c r="G48" s="101">
        <f t="shared" si="7"/>
        <v>2.2799999999999998</v>
      </c>
      <c r="H48" s="100">
        <f t="shared" si="8"/>
        <v>0.13</v>
      </c>
      <c r="I48" s="106">
        <v>114110</v>
      </c>
      <c r="J48" s="98">
        <f t="shared" si="9"/>
        <v>260171</v>
      </c>
      <c r="K48" s="98">
        <f t="shared" si="9"/>
        <v>14834</v>
      </c>
    </row>
    <row r="49" spans="1:11" x14ac:dyDescent="0.2">
      <c r="A49" s="91">
        <f t="shared" si="6"/>
        <v>40</v>
      </c>
      <c r="B49" s="109" t="str">
        <f t="shared" si="10"/>
        <v xml:space="preserve">52E </v>
      </c>
      <c r="C49" s="104" t="s">
        <v>13</v>
      </c>
      <c r="D49" s="103">
        <v>150</v>
      </c>
      <c r="E49" s="117">
        <v>0.55000000000000004</v>
      </c>
      <c r="F49" s="117">
        <v>2.86</v>
      </c>
      <c r="G49" s="101">
        <f t="shared" si="7"/>
        <v>3.41</v>
      </c>
      <c r="H49" s="100">
        <f t="shared" si="8"/>
        <v>0.2</v>
      </c>
      <c r="I49" s="106">
        <v>53138</v>
      </c>
      <c r="J49" s="98">
        <f t="shared" si="9"/>
        <v>181201</v>
      </c>
      <c r="K49" s="98">
        <f t="shared" si="9"/>
        <v>10628</v>
      </c>
    </row>
    <row r="50" spans="1:11" x14ac:dyDescent="0.2">
      <c r="A50" s="91">
        <f t="shared" si="6"/>
        <v>41</v>
      </c>
      <c r="B50" s="109" t="str">
        <f t="shared" si="10"/>
        <v xml:space="preserve">52E </v>
      </c>
      <c r="C50" s="104" t="s">
        <v>13</v>
      </c>
      <c r="D50" s="103">
        <v>200</v>
      </c>
      <c r="E50" s="117">
        <v>0.73</v>
      </c>
      <c r="F50" s="117">
        <v>3.82</v>
      </c>
      <c r="G50" s="101">
        <f t="shared" si="7"/>
        <v>4.55</v>
      </c>
      <c r="H50" s="100">
        <f t="shared" si="8"/>
        <v>0.27</v>
      </c>
      <c r="I50" s="106">
        <v>11171</v>
      </c>
      <c r="J50" s="98">
        <f t="shared" si="9"/>
        <v>50828</v>
      </c>
      <c r="K50" s="98">
        <f t="shared" si="9"/>
        <v>3016</v>
      </c>
    </row>
    <row r="51" spans="1:11" x14ac:dyDescent="0.2">
      <c r="A51" s="91">
        <f t="shared" si="6"/>
        <v>42</v>
      </c>
      <c r="B51" s="109" t="str">
        <f t="shared" si="10"/>
        <v xml:space="preserve">52E </v>
      </c>
      <c r="C51" s="104" t="s">
        <v>13</v>
      </c>
      <c r="D51" s="103">
        <v>250</v>
      </c>
      <c r="E51" s="117">
        <v>0.91</v>
      </c>
      <c r="F51" s="117">
        <v>4.7699999999999996</v>
      </c>
      <c r="G51" s="101">
        <f t="shared" si="7"/>
        <v>5.68</v>
      </c>
      <c r="H51" s="100">
        <f t="shared" si="8"/>
        <v>0.34</v>
      </c>
      <c r="I51" s="106">
        <v>16530</v>
      </c>
      <c r="J51" s="98">
        <f t="shared" si="9"/>
        <v>93890</v>
      </c>
      <c r="K51" s="98">
        <f t="shared" si="9"/>
        <v>5620</v>
      </c>
    </row>
    <row r="52" spans="1:11" x14ac:dyDescent="0.2">
      <c r="A52" s="91">
        <f t="shared" si="6"/>
        <v>43</v>
      </c>
      <c r="B52" s="109" t="str">
        <f t="shared" si="10"/>
        <v xml:space="preserve">52E </v>
      </c>
      <c r="C52" s="104" t="s">
        <v>13</v>
      </c>
      <c r="D52" s="103">
        <v>310</v>
      </c>
      <c r="E52" s="117">
        <v>1.1299999999999999</v>
      </c>
      <c r="F52" s="117">
        <v>5.92</v>
      </c>
      <c r="G52" s="101">
        <f t="shared" si="7"/>
        <v>7.05</v>
      </c>
      <c r="H52" s="100">
        <f t="shared" si="8"/>
        <v>0.42</v>
      </c>
      <c r="I52" s="106">
        <v>1721</v>
      </c>
      <c r="J52" s="98">
        <f t="shared" si="9"/>
        <v>12133</v>
      </c>
      <c r="K52" s="98">
        <f t="shared" si="9"/>
        <v>723</v>
      </c>
    </row>
    <row r="53" spans="1:11" x14ac:dyDescent="0.2">
      <c r="A53" s="91">
        <f t="shared" si="6"/>
        <v>44</v>
      </c>
      <c r="B53" s="109" t="str">
        <f t="shared" si="10"/>
        <v xml:space="preserve">52E </v>
      </c>
      <c r="C53" s="104" t="s">
        <v>13</v>
      </c>
      <c r="D53" s="103">
        <v>400</v>
      </c>
      <c r="E53" s="117">
        <v>1.46</v>
      </c>
      <c r="F53" s="117">
        <v>7.64</v>
      </c>
      <c r="G53" s="101">
        <f t="shared" si="7"/>
        <v>9.1</v>
      </c>
      <c r="H53" s="100">
        <f t="shared" si="8"/>
        <v>0.54</v>
      </c>
      <c r="I53" s="106">
        <v>6966</v>
      </c>
      <c r="J53" s="98">
        <f t="shared" si="9"/>
        <v>63391</v>
      </c>
      <c r="K53" s="98">
        <f t="shared" si="9"/>
        <v>3762</v>
      </c>
    </row>
    <row r="54" spans="1:11" x14ac:dyDescent="0.2">
      <c r="A54" s="91">
        <f t="shared" si="6"/>
        <v>45</v>
      </c>
      <c r="B54" s="119"/>
      <c r="C54" s="104"/>
      <c r="D54" s="103"/>
      <c r="E54" s="101"/>
      <c r="F54" s="101"/>
      <c r="G54" s="101"/>
      <c r="H54" s="100"/>
      <c r="I54" s="106"/>
      <c r="J54" s="92"/>
      <c r="K54" s="92"/>
    </row>
    <row r="55" spans="1:11" x14ac:dyDescent="0.2">
      <c r="A55" s="91">
        <f t="shared" si="6"/>
        <v>46</v>
      </c>
      <c r="B55" s="109" t="str">
        <f>+B50</f>
        <v xml:space="preserve">52E </v>
      </c>
      <c r="C55" s="104" t="s">
        <v>151</v>
      </c>
      <c r="D55" s="103">
        <v>70</v>
      </c>
      <c r="E55" s="117">
        <v>0.26</v>
      </c>
      <c r="F55" s="117">
        <v>1.34</v>
      </c>
      <c r="G55" s="101">
        <f t="shared" ref="G55:G61" si="11">SUM(E55:F55)</f>
        <v>1.6</v>
      </c>
      <c r="H55" s="100">
        <f t="shared" ref="H55:H61" si="12">ROUND(+G55*$L$10,2)</f>
        <v>0.09</v>
      </c>
      <c r="I55" s="106">
        <v>841</v>
      </c>
      <c r="J55" s="98">
        <f t="shared" ref="J55:K61" si="13">ROUND($I55*G55,0)</f>
        <v>1346</v>
      </c>
      <c r="K55" s="98">
        <f t="shared" si="13"/>
        <v>76</v>
      </c>
    </row>
    <row r="56" spans="1:11" x14ac:dyDescent="0.2">
      <c r="A56" s="91">
        <f t="shared" si="6"/>
        <v>47</v>
      </c>
      <c r="B56" s="109" t="str">
        <f>+B51</f>
        <v xml:space="preserve">52E </v>
      </c>
      <c r="C56" s="104" t="s">
        <v>151</v>
      </c>
      <c r="D56" s="103">
        <v>100</v>
      </c>
      <c r="E56" s="117">
        <v>0.37</v>
      </c>
      <c r="F56" s="117">
        <v>1.91</v>
      </c>
      <c r="G56" s="101">
        <f t="shared" si="11"/>
        <v>2.2799999999999998</v>
      </c>
      <c r="H56" s="100">
        <f t="shared" si="12"/>
        <v>0.13</v>
      </c>
      <c r="I56" s="106">
        <v>46</v>
      </c>
      <c r="J56" s="98">
        <f t="shared" si="13"/>
        <v>105</v>
      </c>
      <c r="K56" s="98">
        <f t="shared" si="13"/>
        <v>6</v>
      </c>
    </row>
    <row r="57" spans="1:11" x14ac:dyDescent="0.2">
      <c r="A57" s="91">
        <f t="shared" si="6"/>
        <v>48</v>
      </c>
      <c r="B57" s="109" t="str">
        <f>+B52</f>
        <v xml:space="preserve">52E </v>
      </c>
      <c r="C57" s="104" t="s">
        <v>151</v>
      </c>
      <c r="D57" s="103">
        <v>150</v>
      </c>
      <c r="E57" s="117">
        <v>0.55000000000000004</v>
      </c>
      <c r="F57" s="117">
        <v>2.86</v>
      </c>
      <c r="G57" s="101">
        <f t="shared" si="11"/>
        <v>3.41</v>
      </c>
      <c r="H57" s="100">
        <f t="shared" si="12"/>
        <v>0.2</v>
      </c>
      <c r="I57" s="106">
        <v>2376</v>
      </c>
      <c r="J57" s="98">
        <f t="shared" si="13"/>
        <v>8102</v>
      </c>
      <c r="K57" s="98">
        <f t="shared" si="13"/>
        <v>475</v>
      </c>
    </row>
    <row r="58" spans="1:11" x14ac:dyDescent="0.2">
      <c r="A58" s="91">
        <f t="shared" si="6"/>
        <v>49</v>
      </c>
      <c r="B58" s="109" t="str">
        <f>+B53</f>
        <v xml:space="preserve">52E </v>
      </c>
      <c r="C58" s="104" t="s">
        <v>151</v>
      </c>
      <c r="D58" s="103">
        <v>175</v>
      </c>
      <c r="E58" s="117">
        <v>0.64</v>
      </c>
      <c r="F58" s="117">
        <v>3.34</v>
      </c>
      <c r="G58" s="101">
        <f t="shared" si="11"/>
        <v>3.98</v>
      </c>
      <c r="H58" s="100">
        <f t="shared" si="12"/>
        <v>0.24</v>
      </c>
      <c r="I58" s="106">
        <v>2514</v>
      </c>
      <c r="J58" s="98">
        <f t="shared" si="13"/>
        <v>10006</v>
      </c>
      <c r="K58" s="98">
        <f t="shared" si="13"/>
        <v>603</v>
      </c>
    </row>
    <row r="59" spans="1:11" x14ac:dyDescent="0.2">
      <c r="A59" s="91">
        <f t="shared" si="6"/>
        <v>50</v>
      </c>
      <c r="B59" s="109" t="str">
        <f t="shared" ref="B59:C61" si="14">+B58</f>
        <v xml:space="preserve">52E </v>
      </c>
      <c r="C59" s="104" t="str">
        <f t="shared" si="14"/>
        <v>Metal Halide</v>
      </c>
      <c r="D59" s="103">
        <v>250</v>
      </c>
      <c r="E59" s="117">
        <v>0.91</v>
      </c>
      <c r="F59" s="117">
        <v>4.7699999999999996</v>
      </c>
      <c r="G59" s="101">
        <f t="shared" si="11"/>
        <v>5.68</v>
      </c>
      <c r="H59" s="100">
        <f t="shared" si="12"/>
        <v>0.34</v>
      </c>
      <c r="I59" s="106">
        <v>428</v>
      </c>
      <c r="J59" s="98">
        <f t="shared" si="13"/>
        <v>2431</v>
      </c>
      <c r="K59" s="98">
        <f t="shared" si="13"/>
        <v>146</v>
      </c>
    </row>
    <row r="60" spans="1:11" x14ac:dyDescent="0.2">
      <c r="A60" s="91">
        <f t="shared" si="6"/>
        <v>51</v>
      </c>
      <c r="B60" s="109" t="str">
        <f t="shared" si="14"/>
        <v xml:space="preserve">52E </v>
      </c>
      <c r="C60" s="104" t="str">
        <f t="shared" si="14"/>
        <v>Metal Halide</v>
      </c>
      <c r="D60" s="103">
        <v>400</v>
      </c>
      <c r="E60" s="117">
        <v>1.46</v>
      </c>
      <c r="F60" s="117">
        <v>7.64</v>
      </c>
      <c r="G60" s="101">
        <f t="shared" si="11"/>
        <v>9.1</v>
      </c>
      <c r="H60" s="100">
        <f t="shared" si="12"/>
        <v>0.54</v>
      </c>
      <c r="I60" s="106">
        <v>684</v>
      </c>
      <c r="J60" s="98">
        <f t="shared" si="13"/>
        <v>6224</v>
      </c>
      <c r="K60" s="98">
        <f t="shared" si="13"/>
        <v>369</v>
      </c>
    </row>
    <row r="61" spans="1:11" x14ac:dyDescent="0.2">
      <c r="A61" s="91">
        <f t="shared" si="6"/>
        <v>52</v>
      </c>
      <c r="B61" s="109" t="str">
        <f t="shared" si="14"/>
        <v xml:space="preserve">52E </v>
      </c>
      <c r="C61" s="104" t="str">
        <f t="shared" si="14"/>
        <v>Metal Halide</v>
      </c>
      <c r="D61" s="103">
        <v>1000</v>
      </c>
      <c r="E61" s="117">
        <v>3.65</v>
      </c>
      <c r="F61" s="117">
        <v>19.09</v>
      </c>
      <c r="G61" s="101">
        <f t="shared" si="11"/>
        <v>22.74</v>
      </c>
      <c r="H61" s="100">
        <f t="shared" si="12"/>
        <v>1.35</v>
      </c>
      <c r="I61" s="106">
        <v>216</v>
      </c>
      <c r="J61" s="98">
        <f t="shared" si="13"/>
        <v>4912</v>
      </c>
      <c r="K61" s="98">
        <f t="shared" si="13"/>
        <v>292</v>
      </c>
    </row>
    <row r="62" spans="1:11" x14ac:dyDescent="0.2">
      <c r="A62" s="91">
        <f t="shared" si="6"/>
        <v>53</v>
      </c>
      <c r="B62" s="118"/>
      <c r="C62" s="95"/>
      <c r="D62" s="108"/>
      <c r="E62" s="101"/>
      <c r="F62" s="101"/>
      <c r="G62" s="101"/>
      <c r="H62" s="100"/>
      <c r="I62" s="106"/>
      <c r="J62" s="92"/>
      <c r="K62" s="92"/>
    </row>
    <row r="63" spans="1:11" x14ac:dyDescent="0.2">
      <c r="A63" s="91">
        <f t="shared" si="6"/>
        <v>54</v>
      </c>
      <c r="B63" s="118" t="s">
        <v>159</v>
      </c>
      <c r="C63" s="95"/>
      <c r="D63" s="108"/>
      <c r="E63" s="101"/>
      <c r="F63" s="101"/>
      <c r="G63" s="101"/>
      <c r="H63" s="100"/>
      <c r="I63" s="106"/>
      <c r="J63" s="92"/>
      <c r="K63" s="92"/>
    </row>
    <row r="64" spans="1:11" x14ac:dyDescent="0.2">
      <c r="A64" s="91">
        <f t="shared" si="6"/>
        <v>55</v>
      </c>
      <c r="B64" s="109" t="s">
        <v>251</v>
      </c>
      <c r="C64" s="104" t="s">
        <v>13</v>
      </c>
      <c r="D64" s="103">
        <v>50</v>
      </c>
      <c r="E64" s="117">
        <v>0.18</v>
      </c>
      <c r="F64" s="117">
        <v>0.95</v>
      </c>
      <c r="G64" s="101">
        <f t="shared" ref="G64:G72" si="15">SUM(E64:F64)</f>
        <v>1.1299999999999999</v>
      </c>
      <c r="H64" s="100">
        <f t="shared" ref="H64:H72" si="16">ROUND(+G64*$L$10,2)</f>
        <v>7.0000000000000007E-2</v>
      </c>
      <c r="I64" s="106">
        <v>0</v>
      </c>
      <c r="J64" s="98">
        <f t="shared" ref="J64:J72" si="17">ROUND($I64*G64,0)</f>
        <v>0</v>
      </c>
      <c r="K64" s="98">
        <f t="shared" ref="K64:K72" si="18">ROUND($I64*H64,0)</f>
        <v>0</v>
      </c>
    </row>
    <row r="65" spans="1:11" x14ac:dyDescent="0.2">
      <c r="A65" s="91">
        <f t="shared" si="6"/>
        <v>56</v>
      </c>
      <c r="B65" s="109" t="str">
        <f t="shared" ref="B65:B72" si="19">+B64</f>
        <v>53E</v>
      </c>
      <c r="C65" s="104" t="s">
        <v>13</v>
      </c>
      <c r="D65" s="103">
        <v>70</v>
      </c>
      <c r="E65" s="117">
        <v>0.26</v>
      </c>
      <c r="F65" s="117">
        <v>1.34</v>
      </c>
      <c r="G65" s="101">
        <f t="shared" si="15"/>
        <v>1.6</v>
      </c>
      <c r="H65" s="100">
        <f t="shared" si="16"/>
        <v>0.09</v>
      </c>
      <c r="I65" s="106">
        <v>45285</v>
      </c>
      <c r="J65" s="98">
        <f t="shared" si="17"/>
        <v>72456</v>
      </c>
      <c r="K65" s="98">
        <f t="shared" si="18"/>
        <v>4076</v>
      </c>
    </row>
    <row r="66" spans="1:11" x14ac:dyDescent="0.2">
      <c r="A66" s="91">
        <f t="shared" si="6"/>
        <v>57</v>
      </c>
      <c r="B66" s="109" t="str">
        <f t="shared" si="19"/>
        <v>53E</v>
      </c>
      <c r="C66" s="104" t="s">
        <v>13</v>
      </c>
      <c r="D66" s="103">
        <v>100</v>
      </c>
      <c r="E66" s="117">
        <v>0.37</v>
      </c>
      <c r="F66" s="117">
        <v>1.91</v>
      </c>
      <c r="G66" s="101">
        <f t="shared" si="15"/>
        <v>2.2799999999999998</v>
      </c>
      <c r="H66" s="100">
        <f t="shared" si="16"/>
        <v>0.13</v>
      </c>
      <c r="I66" s="106">
        <v>334953</v>
      </c>
      <c r="J66" s="98">
        <f t="shared" si="17"/>
        <v>763693</v>
      </c>
      <c r="K66" s="98">
        <f t="shared" si="18"/>
        <v>43544</v>
      </c>
    </row>
    <row r="67" spans="1:11" x14ac:dyDescent="0.2">
      <c r="A67" s="91">
        <f t="shared" si="6"/>
        <v>58</v>
      </c>
      <c r="B67" s="109" t="str">
        <f t="shared" si="19"/>
        <v>53E</v>
      </c>
      <c r="C67" s="104" t="s">
        <v>13</v>
      </c>
      <c r="D67" s="103">
        <v>150</v>
      </c>
      <c r="E67" s="117">
        <v>0.55000000000000004</v>
      </c>
      <c r="F67" s="117">
        <v>2.86</v>
      </c>
      <c r="G67" s="101">
        <f t="shared" si="15"/>
        <v>3.41</v>
      </c>
      <c r="H67" s="100">
        <f t="shared" si="16"/>
        <v>0.2</v>
      </c>
      <c r="I67" s="106">
        <v>41014</v>
      </c>
      <c r="J67" s="98">
        <f t="shared" si="17"/>
        <v>139858</v>
      </c>
      <c r="K67" s="98">
        <f t="shared" si="18"/>
        <v>8203</v>
      </c>
    </row>
    <row r="68" spans="1:11" x14ac:dyDescent="0.2">
      <c r="A68" s="91">
        <f t="shared" si="6"/>
        <v>59</v>
      </c>
      <c r="B68" s="109" t="str">
        <f t="shared" si="19"/>
        <v>53E</v>
      </c>
      <c r="C68" s="104" t="s">
        <v>13</v>
      </c>
      <c r="D68" s="103">
        <v>200</v>
      </c>
      <c r="E68" s="117">
        <v>0.73</v>
      </c>
      <c r="F68" s="117">
        <v>3.82</v>
      </c>
      <c r="G68" s="101">
        <f t="shared" si="15"/>
        <v>4.55</v>
      </c>
      <c r="H68" s="100">
        <f t="shared" si="16"/>
        <v>0.27</v>
      </c>
      <c r="I68" s="106">
        <v>54688</v>
      </c>
      <c r="J68" s="98">
        <f t="shared" si="17"/>
        <v>248830</v>
      </c>
      <c r="K68" s="98">
        <f t="shared" si="18"/>
        <v>14766</v>
      </c>
    </row>
    <row r="69" spans="1:11" x14ac:dyDescent="0.2">
      <c r="A69" s="91">
        <f t="shared" si="6"/>
        <v>60</v>
      </c>
      <c r="B69" s="109" t="str">
        <f t="shared" si="19"/>
        <v>53E</v>
      </c>
      <c r="C69" s="104" t="s">
        <v>13</v>
      </c>
      <c r="D69" s="103">
        <v>250</v>
      </c>
      <c r="E69" s="117">
        <v>0.91</v>
      </c>
      <c r="F69" s="117">
        <v>4.7699999999999996</v>
      </c>
      <c r="G69" s="101">
        <f t="shared" si="15"/>
        <v>5.68</v>
      </c>
      <c r="H69" s="100">
        <f t="shared" si="16"/>
        <v>0.34</v>
      </c>
      <c r="I69" s="106">
        <v>21425</v>
      </c>
      <c r="J69" s="98">
        <f t="shared" si="17"/>
        <v>121694</v>
      </c>
      <c r="K69" s="98">
        <f t="shared" si="18"/>
        <v>7285</v>
      </c>
    </row>
    <row r="70" spans="1:11" x14ac:dyDescent="0.2">
      <c r="A70" s="91">
        <f t="shared" si="6"/>
        <v>61</v>
      </c>
      <c r="B70" s="109" t="str">
        <f t="shared" si="19"/>
        <v>53E</v>
      </c>
      <c r="C70" s="104" t="s">
        <v>13</v>
      </c>
      <c r="D70" s="103">
        <v>310</v>
      </c>
      <c r="E70" s="117">
        <v>1.1299999999999999</v>
      </c>
      <c r="F70" s="117">
        <v>5.92</v>
      </c>
      <c r="G70" s="101">
        <f t="shared" si="15"/>
        <v>7.05</v>
      </c>
      <c r="H70" s="100">
        <f t="shared" si="16"/>
        <v>0.42</v>
      </c>
      <c r="I70" s="106">
        <v>237</v>
      </c>
      <c r="J70" s="98">
        <f t="shared" si="17"/>
        <v>1671</v>
      </c>
      <c r="K70" s="98">
        <f t="shared" si="18"/>
        <v>100</v>
      </c>
    </row>
    <row r="71" spans="1:11" x14ac:dyDescent="0.2">
      <c r="A71" s="91">
        <f t="shared" si="6"/>
        <v>62</v>
      </c>
      <c r="B71" s="109" t="str">
        <f t="shared" si="19"/>
        <v>53E</v>
      </c>
      <c r="C71" s="104" t="s">
        <v>13</v>
      </c>
      <c r="D71" s="103">
        <v>400</v>
      </c>
      <c r="E71" s="117">
        <v>1.46</v>
      </c>
      <c r="F71" s="117">
        <v>7.64</v>
      </c>
      <c r="G71" s="101">
        <f t="shared" si="15"/>
        <v>9.1</v>
      </c>
      <c r="H71" s="100">
        <f t="shared" si="16"/>
        <v>0.54</v>
      </c>
      <c r="I71" s="106">
        <v>14576</v>
      </c>
      <c r="J71" s="98">
        <f t="shared" si="17"/>
        <v>132642</v>
      </c>
      <c r="K71" s="98">
        <f t="shared" si="18"/>
        <v>7871</v>
      </c>
    </row>
    <row r="72" spans="1:11" x14ac:dyDescent="0.2">
      <c r="A72" s="91">
        <f t="shared" si="6"/>
        <v>63</v>
      </c>
      <c r="B72" s="109" t="str">
        <f t="shared" si="19"/>
        <v>53E</v>
      </c>
      <c r="C72" s="104" t="s">
        <v>13</v>
      </c>
      <c r="D72" s="103">
        <v>1000</v>
      </c>
      <c r="E72" s="117">
        <v>3.65</v>
      </c>
      <c r="F72" s="117">
        <v>19.09</v>
      </c>
      <c r="G72" s="101">
        <f t="shared" si="15"/>
        <v>22.74</v>
      </c>
      <c r="H72" s="100">
        <f t="shared" si="16"/>
        <v>1.35</v>
      </c>
      <c r="I72" s="113">
        <v>0</v>
      </c>
      <c r="J72" s="98">
        <f t="shared" si="17"/>
        <v>0</v>
      </c>
      <c r="K72" s="98">
        <f t="shared" si="18"/>
        <v>0</v>
      </c>
    </row>
    <row r="73" spans="1:11" x14ac:dyDescent="0.2">
      <c r="A73" s="91">
        <f t="shared" si="6"/>
        <v>64</v>
      </c>
      <c r="B73" s="109"/>
      <c r="C73" s="104"/>
      <c r="D73" s="103"/>
      <c r="E73" s="101"/>
      <c r="F73" s="101"/>
      <c r="G73" s="101"/>
      <c r="H73" s="100"/>
      <c r="I73" s="106"/>
      <c r="J73" s="92"/>
      <c r="K73" s="92"/>
    </row>
    <row r="74" spans="1:11" x14ac:dyDescent="0.2">
      <c r="A74" s="91">
        <f t="shared" si="6"/>
        <v>65</v>
      </c>
      <c r="B74" s="109" t="str">
        <f>+B72</f>
        <v>53E</v>
      </c>
      <c r="C74" s="104" t="s">
        <v>151</v>
      </c>
      <c r="D74" s="103">
        <v>70</v>
      </c>
      <c r="E74" s="117">
        <v>0.26</v>
      </c>
      <c r="F74" s="117">
        <v>1.34</v>
      </c>
      <c r="G74" s="101">
        <f t="shared" ref="G74:G79" si="20">SUM(E74:F74)</f>
        <v>1.6</v>
      </c>
      <c r="H74" s="100">
        <f t="shared" ref="H74:H79" si="21">ROUND(+G74*$L$10,2)</f>
        <v>0.09</v>
      </c>
      <c r="I74" s="113">
        <v>0</v>
      </c>
      <c r="J74" s="98">
        <f t="shared" ref="J74:K79" si="22">ROUND($I74*G74,0)</f>
        <v>0</v>
      </c>
      <c r="K74" s="98">
        <f t="shared" si="22"/>
        <v>0</v>
      </c>
    </row>
    <row r="75" spans="1:11" x14ac:dyDescent="0.2">
      <c r="A75" s="91">
        <f t="shared" ref="A75:A106" si="23">+A74+1</f>
        <v>66</v>
      </c>
      <c r="B75" s="109" t="str">
        <f>+B74</f>
        <v>53E</v>
      </c>
      <c r="C75" s="104" t="s">
        <v>151</v>
      </c>
      <c r="D75" s="103">
        <v>100</v>
      </c>
      <c r="E75" s="117">
        <v>0.37</v>
      </c>
      <c r="F75" s="117">
        <v>1.91</v>
      </c>
      <c r="G75" s="101">
        <f t="shared" si="20"/>
        <v>2.2799999999999998</v>
      </c>
      <c r="H75" s="100">
        <f t="shared" si="21"/>
        <v>0.13</v>
      </c>
      <c r="I75" s="113">
        <v>0</v>
      </c>
      <c r="J75" s="98">
        <f t="shared" si="22"/>
        <v>0</v>
      </c>
      <c r="K75" s="98">
        <f t="shared" si="22"/>
        <v>0</v>
      </c>
    </row>
    <row r="76" spans="1:11" x14ac:dyDescent="0.2">
      <c r="A76" s="91">
        <f t="shared" si="23"/>
        <v>67</v>
      </c>
      <c r="B76" s="109" t="str">
        <f>+B75</f>
        <v>53E</v>
      </c>
      <c r="C76" s="104" t="s">
        <v>151</v>
      </c>
      <c r="D76" s="103">
        <v>150</v>
      </c>
      <c r="E76" s="117">
        <v>0.55000000000000004</v>
      </c>
      <c r="F76" s="117">
        <v>2.86</v>
      </c>
      <c r="G76" s="101">
        <f t="shared" si="20"/>
        <v>3.41</v>
      </c>
      <c r="H76" s="100">
        <f t="shared" si="21"/>
        <v>0.2</v>
      </c>
      <c r="I76" s="113">
        <v>0</v>
      </c>
      <c r="J76" s="98">
        <f t="shared" si="22"/>
        <v>0</v>
      </c>
      <c r="K76" s="98">
        <f t="shared" si="22"/>
        <v>0</v>
      </c>
    </row>
    <row r="77" spans="1:11" x14ac:dyDescent="0.2">
      <c r="A77" s="91">
        <f t="shared" si="23"/>
        <v>68</v>
      </c>
      <c r="B77" s="109" t="str">
        <f>+B76</f>
        <v>53E</v>
      </c>
      <c r="C77" s="104" t="s">
        <v>151</v>
      </c>
      <c r="D77" s="103">
        <v>175</v>
      </c>
      <c r="E77" s="117">
        <v>0.64</v>
      </c>
      <c r="F77" s="117">
        <v>3.34</v>
      </c>
      <c r="G77" s="101">
        <f t="shared" si="20"/>
        <v>3.98</v>
      </c>
      <c r="H77" s="100">
        <f t="shared" si="21"/>
        <v>0.24</v>
      </c>
      <c r="I77" s="106">
        <v>48</v>
      </c>
      <c r="J77" s="98">
        <f t="shared" si="22"/>
        <v>191</v>
      </c>
      <c r="K77" s="98">
        <f t="shared" si="22"/>
        <v>12</v>
      </c>
    </row>
    <row r="78" spans="1:11" x14ac:dyDescent="0.2">
      <c r="A78" s="91">
        <f t="shared" si="23"/>
        <v>69</v>
      </c>
      <c r="B78" s="109" t="str">
        <f>+B77</f>
        <v>53E</v>
      </c>
      <c r="C78" s="104" t="s">
        <v>151</v>
      </c>
      <c r="D78" s="103">
        <v>250</v>
      </c>
      <c r="E78" s="117">
        <v>0.91</v>
      </c>
      <c r="F78" s="117">
        <v>4.7699999999999996</v>
      </c>
      <c r="G78" s="101">
        <f t="shared" si="20"/>
        <v>5.68</v>
      </c>
      <c r="H78" s="100">
        <f t="shared" si="21"/>
        <v>0.34</v>
      </c>
      <c r="I78" s="113">
        <v>0</v>
      </c>
      <c r="J78" s="98">
        <f t="shared" si="22"/>
        <v>0</v>
      </c>
      <c r="K78" s="98">
        <f t="shared" si="22"/>
        <v>0</v>
      </c>
    </row>
    <row r="79" spans="1:11" x14ac:dyDescent="0.2">
      <c r="A79" s="91">
        <f t="shared" si="23"/>
        <v>70</v>
      </c>
      <c r="B79" s="109" t="str">
        <f>+B78</f>
        <v>53E</v>
      </c>
      <c r="C79" s="104" t="s">
        <v>151</v>
      </c>
      <c r="D79" s="103">
        <v>400</v>
      </c>
      <c r="E79" s="117">
        <v>1.46</v>
      </c>
      <c r="F79" s="117">
        <v>7.64</v>
      </c>
      <c r="G79" s="101">
        <f t="shared" si="20"/>
        <v>9.1</v>
      </c>
      <c r="H79" s="100">
        <f t="shared" si="21"/>
        <v>0.54</v>
      </c>
      <c r="I79" s="113">
        <v>0</v>
      </c>
      <c r="J79" s="98">
        <f t="shared" si="22"/>
        <v>0</v>
      </c>
      <c r="K79" s="98">
        <f t="shared" si="22"/>
        <v>0</v>
      </c>
    </row>
    <row r="80" spans="1:11" x14ac:dyDescent="0.2">
      <c r="A80" s="91">
        <f t="shared" si="23"/>
        <v>71</v>
      </c>
      <c r="B80" s="109"/>
      <c r="C80" s="104"/>
      <c r="D80" s="103"/>
      <c r="E80" s="101"/>
      <c r="F80" s="101"/>
      <c r="G80" s="101"/>
      <c r="H80" s="100"/>
      <c r="I80" s="106"/>
      <c r="J80" s="92"/>
      <c r="K80" s="92"/>
    </row>
    <row r="81" spans="1:11" x14ac:dyDescent="0.2">
      <c r="A81" s="91">
        <f t="shared" si="23"/>
        <v>72</v>
      </c>
      <c r="B81" s="109" t="str">
        <f>+B78</f>
        <v>53E</v>
      </c>
      <c r="C81" s="104" t="s">
        <v>135</v>
      </c>
      <c r="D81" s="108" t="s">
        <v>248</v>
      </c>
      <c r="E81" s="102">
        <v>0.05</v>
      </c>
      <c r="F81" s="102">
        <v>0.28999999999999998</v>
      </c>
      <c r="G81" s="101">
        <f t="shared" ref="G81:G91" si="24">SUM(E81:F81)</f>
        <v>0.33999999999999997</v>
      </c>
      <c r="H81" s="100">
        <f t="shared" ref="H81:H90" si="25">ROUND(+G81*$L$10,2)</f>
        <v>0.02</v>
      </c>
      <c r="I81" s="113">
        <v>0</v>
      </c>
      <c r="J81" s="98">
        <f t="shared" ref="J81:J91" si="26">ROUND($I81*G81,0)</f>
        <v>0</v>
      </c>
      <c r="K81" s="98">
        <f t="shared" ref="K81:K91" si="27">ROUND($I81*H81,0)</f>
        <v>0</v>
      </c>
    </row>
    <row r="82" spans="1:11" x14ac:dyDescent="0.2">
      <c r="A82" s="91">
        <f t="shared" si="23"/>
        <v>73</v>
      </c>
      <c r="B82" s="109" t="str">
        <f>+B79</f>
        <v>53E</v>
      </c>
      <c r="C82" s="104" t="s">
        <v>135</v>
      </c>
      <c r="D82" s="107" t="s">
        <v>247</v>
      </c>
      <c r="E82" s="102">
        <v>0.16</v>
      </c>
      <c r="F82" s="102">
        <v>0.86</v>
      </c>
      <c r="G82" s="101">
        <f t="shared" si="24"/>
        <v>1.02</v>
      </c>
      <c r="H82" s="100">
        <f t="shared" si="25"/>
        <v>0.06</v>
      </c>
      <c r="I82" s="106">
        <v>284567</v>
      </c>
      <c r="J82" s="98">
        <f t="shared" si="26"/>
        <v>290258</v>
      </c>
      <c r="K82" s="98">
        <f t="shared" si="27"/>
        <v>17074</v>
      </c>
    </row>
    <row r="83" spans="1:11" x14ac:dyDescent="0.2">
      <c r="A83" s="91">
        <f t="shared" si="23"/>
        <v>74</v>
      </c>
      <c r="B83" s="109" t="str">
        <f t="shared" ref="B83:B91" si="28">B82</f>
        <v>53E</v>
      </c>
      <c r="C83" s="104" t="s">
        <v>135</v>
      </c>
      <c r="D83" s="103" t="s">
        <v>148</v>
      </c>
      <c r="E83" s="102">
        <v>0.27</v>
      </c>
      <c r="F83" s="102">
        <v>1.43</v>
      </c>
      <c r="G83" s="101">
        <f t="shared" si="24"/>
        <v>1.7</v>
      </c>
      <c r="H83" s="100">
        <f t="shared" si="25"/>
        <v>0.1</v>
      </c>
      <c r="I83" s="106">
        <v>16395</v>
      </c>
      <c r="J83" s="98">
        <f t="shared" si="26"/>
        <v>27872</v>
      </c>
      <c r="K83" s="98">
        <f t="shared" si="27"/>
        <v>1640</v>
      </c>
    </row>
    <row r="84" spans="1:11" x14ac:dyDescent="0.2">
      <c r="A84" s="91">
        <f t="shared" si="23"/>
        <v>75</v>
      </c>
      <c r="B84" s="109" t="str">
        <f t="shared" si="28"/>
        <v>53E</v>
      </c>
      <c r="C84" s="104" t="s">
        <v>135</v>
      </c>
      <c r="D84" s="103" t="s">
        <v>147</v>
      </c>
      <c r="E84" s="102">
        <v>0.38</v>
      </c>
      <c r="F84" s="102">
        <v>2</v>
      </c>
      <c r="G84" s="101">
        <f t="shared" si="24"/>
        <v>2.38</v>
      </c>
      <c r="H84" s="100">
        <f t="shared" si="25"/>
        <v>0.14000000000000001</v>
      </c>
      <c r="I84" s="106">
        <v>43801</v>
      </c>
      <c r="J84" s="98">
        <f t="shared" si="26"/>
        <v>104246</v>
      </c>
      <c r="K84" s="98">
        <f t="shared" si="27"/>
        <v>6132</v>
      </c>
    </row>
    <row r="85" spans="1:11" x14ac:dyDescent="0.2">
      <c r="A85" s="91">
        <f t="shared" si="23"/>
        <v>76</v>
      </c>
      <c r="B85" s="109" t="str">
        <f t="shared" si="28"/>
        <v>53E</v>
      </c>
      <c r="C85" s="104" t="s">
        <v>135</v>
      </c>
      <c r="D85" s="103" t="s">
        <v>146</v>
      </c>
      <c r="E85" s="102">
        <v>0.49</v>
      </c>
      <c r="F85" s="102">
        <v>2.58</v>
      </c>
      <c r="G85" s="101">
        <f t="shared" si="24"/>
        <v>3.0700000000000003</v>
      </c>
      <c r="H85" s="100">
        <f t="shared" si="25"/>
        <v>0.18</v>
      </c>
      <c r="I85" s="106">
        <v>23799</v>
      </c>
      <c r="J85" s="98">
        <f t="shared" si="26"/>
        <v>73063</v>
      </c>
      <c r="K85" s="98">
        <f t="shared" si="27"/>
        <v>4284</v>
      </c>
    </row>
    <row r="86" spans="1:11" x14ac:dyDescent="0.2">
      <c r="A86" s="91">
        <f t="shared" si="23"/>
        <v>77</v>
      </c>
      <c r="B86" s="109" t="str">
        <f t="shared" si="28"/>
        <v>53E</v>
      </c>
      <c r="C86" s="104" t="s">
        <v>135</v>
      </c>
      <c r="D86" s="103" t="s">
        <v>145</v>
      </c>
      <c r="E86" s="102">
        <v>0.6</v>
      </c>
      <c r="F86" s="102">
        <v>3.15</v>
      </c>
      <c r="G86" s="101">
        <f t="shared" si="24"/>
        <v>3.75</v>
      </c>
      <c r="H86" s="100">
        <f t="shared" si="25"/>
        <v>0.22</v>
      </c>
      <c r="I86" s="106">
        <v>18581</v>
      </c>
      <c r="J86" s="98">
        <f t="shared" si="26"/>
        <v>69679</v>
      </c>
      <c r="K86" s="98">
        <f t="shared" si="27"/>
        <v>4088</v>
      </c>
    </row>
    <row r="87" spans="1:11" x14ac:dyDescent="0.2">
      <c r="A87" s="91">
        <f t="shared" si="23"/>
        <v>78</v>
      </c>
      <c r="B87" s="109" t="str">
        <f t="shared" si="28"/>
        <v>53E</v>
      </c>
      <c r="C87" s="104" t="s">
        <v>135</v>
      </c>
      <c r="D87" s="103" t="s">
        <v>144</v>
      </c>
      <c r="E87" s="102">
        <v>0.71</v>
      </c>
      <c r="F87" s="102">
        <v>3.72</v>
      </c>
      <c r="G87" s="101">
        <f t="shared" si="24"/>
        <v>4.43</v>
      </c>
      <c r="H87" s="100">
        <f t="shared" si="25"/>
        <v>0.26</v>
      </c>
      <c r="I87" s="106">
        <v>6336</v>
      </c>
      <c r="J87" s="98">
        <f t="shared" si="26"/>
        <v>28068</v>
      </c>
      <c r="K87" s="98">
        <f t="shared" si="27"/>
        <v>1647</v>
      </c>
    </row>
    <row r="88" spans="1:11" x14ac:dyDescent="0.2">
      <c r="A88" s="91">
        <f t="shared" si="23"/>
        <v>79</v>
      </c>
      <c r="B88" s="109" t="str">
        <f t="shared" si="28"/>
        <v>53E</v>
      </c>
      <c r="C88" s="104" t="s">
        <v>135</v>
      </c>
      <c r="D88" s="103" t="s">
        <v>143</v>
      </c>
      <c r="E88" s="102">
        <v>0.82</v>
      </c>
      <c r="F88" s="102">
        <v>4.3</v>
      </c>
      <c r="G88" s="101">
        <f t="shared" si="24"/>
        <v>5.12</v>
      </c>
      <c r="H88" s="100">
        <f t="shared" si="25"/>
        <v>0.3</v>
      </c>
      <c r="I88" s="106">
        <v>1024</v>
      </c>
      <c r="J88" s="98">
        <f t="shared" si="26"/>
        <v>5243</v>
      </c>
      <c r="K88" s="98">
        <f t="shared" si="27"/>
        <v>307</v>
      </c>
    </row>
    <row r="89" spans="1:11" x14ac:dyDescent="0.2">
      <c r="A89" s="91">
        <f t="shared" si="23"/>
        <v>80</v>
      </c>
      <c r="B89" s="109" t="str">
        <f t="shared" si="28"/>
        <v>53E</v>
      </c>
      <c r="C89" s="104" t="s">
        <v>135</v>
      </c>
      <c r="D89" s="103" t="s">
        <v>142</v>
      </c>
      <c r="E89" s="102">
        <v>0.93</v>
      </c>
      <c r="F89" s="102">
        <v>4.87</v>
      </c>
      <c r="G89" s="101">
        <f t="shared" si="24"/>
        <v>5.8</v>
      </c>
      <c r="H89" s="100">
        <f t="shared" si="25"/>
        <v>0.34</v>
      </c>
      <c r="I89" s="106">
        <v>312</v>
      </c>
      <c r="J89" s="98">
        <f t="shared" si="26"/>
        <v>1810</v>
      </c>
      <c r="K89" s="98">
        <f t="shared" si="27"/>
        <v>106</v>
      </c>
    </row>
    <row r="90" spans="1:11" x14ac:dyDescent="0.2">
      <c r="A90" s="91">
        <f t="shared" si="23"/>
        <v>81</v>
      </c>
      <c r="B90" s="109" t="str">
        <f t="shared" si="28"/>
        <v>53E</v>
      </c>
      <c r="C90" s="104" t="s">
        <v>135</v>
      </c>
      <c r="D90" s="103" t="s">
        <v>141</v>
      </c>
      <c r="E90" s="102">
        <v>1.04</v>
      </c>
      <c r="F90" s="102">
        <v>5.44</v>
      </c>
      <c r="G90" s="101">
        <f t="shared" si="24"/>
        <v>6.48</v>
      </c>
      <c r="H90" s="100">
        <f t="shared" si="25"/>
        <v>0.38</v>
      </c>
      <c r="I90" s="106">
        <v>1899</v>
      </c>
      <c r="J90" s="98">
        <f t="shared" si="26"/>
        <v>12306</v>
      </c>
      <c r="K90" s="98">
        <f t="shared" si="27"/>
        <v>722</v>
      </c>
    </row>
    <row r="91" spans="1:11" x14ac:dyDescent="0.2">
      <c r="A91" s="91">
        <f t="shared" si="23"/>
        <v>82</v>
      </c>
      <c r="B91" s="109" t="str">
        <f t="shared" si="28"/>
        <v>53E</v>
      </c>
      <c r="C91" s="104" t="s">
        <v>250</v>
      </c>
      <c r="D91" s="104" t="s">
        <v>232</v>
      </c>
      <c r="E91" s="116">
        <v>1.0432E-2</v>
      </c>
      <c r="F91" s="116">
        <v>5.4556E-2</v>
      </c>
      <c r="G91" s="115">
        <f t="shared" si="24"/>
        <v>6.4988000000000004E-2</v>
      </c>
      <c r="H91" s="114">
        <f>'Proposed Impacts'!G29</f>
        <v>3.4740000000000001E-3</v>
      </c>
      <c r="I91" s="106">
        <v>108383</v>
      </c>
      <c r="J91" s="98">
        <f t="shared" si="26"/>
        <v>7044</v>
      </c>
      <c r="K91" s="98">
        <f t="shared" si="27"/>
        <v>377</v>
      </c>
    </row>
    <row r="92" spans="1:11" x14ac:dyDescent="0.2">
      <c r="A92" s="91">
        <f t="shared" si="23"/>
        <v>83</v>
      </c>
      <c r="B92" s="105"/>
      <c r="C92" s="104"/>
      <c r="D92" s="103"/>
      <c r="E92" s="101"/>
      <c r="F92" s="101"/>
      <c r="G92" s="101"/>
      <c r="H92" s="100"/>
      <c r="I92" s="106"/>
      <c r="J92" s="92"/>
      <c r="K92" s="92"/>
    </row>
    <row r="93" spans="1:11" x14ac:dyDescent="0.2">
      <c r="A93" s="91">
        <f t="shared" si="23"/>
        <v>84</v>
      </c>
      <c r="B93" s="95" t="s">
        <v>158</v>
      </c>
      <c r="C93" s="95"/>
      <c r="D93" s="108"/>
      <c r="E93" s="101"/>
      <c r="F93" s="101"/>
      <c r="G93" s="101"/>
      <c r="H93" s="100"/>
      <c r="I93" s="106"/>
      <c r="J93" s="92"/>
      <c r="K93" s="92"/>
    </row>
    <row r="94" spans="1:11" x14ac:dyDescent="0.2">
      <c r="A94" s="91">
        <f t="shared" si="23"/>
        <v>85</v>
      </c>
      <c r="B94" s="109" t="s">
        <v>157</v>
      </c>
      <c r="C94" s="104" t="s">
        <v>13</v>
      </c>
      <c r="D94" s="103">
        <v>50</v>
      </c>
      <c r="E94" s="102">
        <v>0.18</v>
      </c>
      <c r="F94" s="102">
        <v>0.95</v>
      </c>
      <c r="G94" s="101">
        <f t="shared" ref="G94:G102" si="29">SUM(E94:F94)</f>
        <v>1.1299999999999999</v>
      </c>
      <c r="H94" s="100">
        <f t="shared" ref="H94:H102" si="30">ROUND(+G94*$L$10,2)</f>
        <v>7.0000000000000007E-2</v>
      </c>
      <c r="I94" s="106">
        <v>456</v>
      </c>
      <c r="J94" s="98">
        <f t="shared" ref="J94:J102" si="31">ROUND($I94*G94,0)</f>
        <v>515</v>
      </c>
      <c r="K94" s="98">
        <f t="shared" ref="K94:K102" si="32">ROUND($I94*H94,0)</f>
        <v>32</v>
      </c>
    </row>
    <row r="95" spans="1:11" x14ac:dyDescent="0.2">
      <c r="A95" s="91">
        <f t="shared" si="23"/>
        <v>86</v>
      </c>
      <c r="B95" s="109" t="str">
        <f t="shared" ref="B95:B102" si="33">+B94</f>
        <v>54E</v>
      </c>
      <c r="C95" s="104" t="s">
        <v>13</v>
      </c>
      <c r="D95" s="103">
        <v>70</v>
      </c>
      <c r="E95" s="102">
        <v>0.26</v>
      </c>
      <c r="F95" s="102">
        <v>1.34</v>
      </c>
      <c r="G95" s="101">
        <f t="shared" si="29"/>
        <v>1.6</v>
      </c>
      <c r="H95" s="100">
        <f t="shared" si="30"/>
        <v>0.09</v>
      </c>
      <c r="I95" s="106">
        <v>1843</v>
      </c>
      <c r="J95" s="98">
        <f t="shared" si="31"/>
        <v>2949</v>
      </c>
      <c r="K95" s="98">
        <f t="shared" si="32"/>
        <v>166</v>
      </c>
    </row>
    <row r="96" spans="1:11" x14ac:dyDescent="0.2">
      <c r="A96" s="91">
        <f t="shared" si="23"/>
        <v>87</v>
      </c>
      <c r="B96" s="109" t="str">
        <f t="shared" si="33"/>
        <v>54E</v>
      </c>
      <c r="C96" s="104" t="s">
        <v>13</v>
      </c>
      <c r="D96" s="103">
        <v>100</v>
      </c>
      <c r="E96" s="102">
        <v>0.37</v>
      </c>
      <c r="F96" s="102">
        <v>1.91</v>
      </c>
      <c r="G96" s="101">
        <f t="shared" si="29"/>
        <v>2.2799999999999998</v>
      </c>
      <c r="H96" s="100">
        <f t="shared" si="30"/>
        <v>0.13</v>
      </c>
      <c r="I96" s="106">
        <v>9599</v>
      </c>
      <c r="J96" s="98">
        <f t="shared" si="31"/>
        <v>21886</v>
      </c>
      <c r="K96" s="98">
        <f t="shared" si="32"/>
        <v>1248</v>
      </c>
    </row>
    <row r="97" spans="1:11" x14ac:dyDescent="0.2">
      <c r="A97" s="91">
        <f t="shared" si="23"/>
        <v>88</v>
      </c>
      <c r="B97" s="109" t="str">
        <f t="shared" si="33"/>
        <v>54E</v>
      </c>
      <c r="C97" s="104" t="s">
        <v>13</v>
      </c>
      <c r="D97" s="103">
        <v>150</v>
      </c>
      <c r="E97" s="102">
        <v>0.55000000000000004</v>
      </c>
      <c r="F97" s="102">
        <v>2.86</v>
      </c>
      <c r="G97" s="101">
        <f t="shared" si="29"/>
        <v>3.41</v>
      </c>
      <c r="H97" s="100">
        <f t="shared" si="30"/>
        <v>0.2</v>
      </c>
      <c r="I97" s="106">
        <v>3365</v>
      </c>
      <c r="J97" s="98">
        <f t="shared" si="31"/>
        <v>11475</v>
      </c>
      <c r="K97" s="98">
        <f t="shared" si="32"/>
        <v>673</v>
      </c>
    </row>
    <row r="98" spans="1:11" x14ac:dyDescent="0.2">
      <c r="A98" s="91">
        <f t="shared" si="23"/>
        <v>89</v>
      </c>
      <c r="B98" s="109" t="str">
        <f t="shared" si="33"/>
        <v>54E</v>
      </c>
      <c r="C98" s="104" t="s">
        <v>13</v>
      </c>
      <c r="D98" s="103">
        <v>200</v>
      </c>
      <c r="E98" s="102">
        <v>0.73</v>
      </c>
      <c r="F98" s="102">
        <v>3.82</v>
      </c>
      <c r="G98" s="101">
        <f t="shared" si="29"/>
        <v>4.55</v>
      </c>
      <c r="H98" s="100">
        <f t="shared" si="30"/>
        <v>0.27</v>
      </c>
      <c r="I98" s="106">
        <v>3340</v>
      </c>
      <c r="J98" s="98">
        <f t="shared" si="31"/>
        <v>15197</v>
      </c>
      <c r="K98" s="98">
        <f t="shared" si="32"/>
        <v>902</v>
      </c>
    </row>
    <row r="99" spans="1:11" x14ac:dyDescent="0.2">
      <c r="A99" s="91">
        <f t="shared" si="23"/>
        <v>90</v>
      </c>
      <c r="B99" s="109" t="str">
        <f t="shared" si="33"/>
        <v>54E</v>
      </c>
      <c r="C99" s="104" t="s">
        <v>13</v>
      </c>
      <c r="D99" s="103">
        <v>250</v>
      </c>
      <c r="E99" s="102">
        <v>0.91</v>
      </c>
      <c r="F99" s="102">
        <v>4.7699999999999996</v>
      </c>
      <c r="G99" s="101">
        <f t="shared" si="29"/>
        <v>5.68</v>
      </c>
      <c r="H99" s="100">
        <f t="shared" si="30"/>
        <v>0.34</v>
      </c>
      <c r="I99" s="106">
        <v>3601</v>
      </c>
      <c r="J99" s="98">
        <f t="shared" si="31"/>
        <v>20454</v>
      </c>
      <c r="K99" s="98">
        <f t="shared" si="32"/>
        <v>1224</v>
      </c>
    </row>
    <row r="100" spans="1:11" x14ac:dyDescent="0.2">
      <c r="A100" s="91">
        <f t="shared" si="23"/>
        <v>91</v>
      </c>
      <c r="B100" s="109" t="str">
        <f t="shared" si="33"/>
        <v>54E</v>
      </c>
      <c r="C100" s="104" t="s">
        <v>13</v>
      </c>
      <c r="D100" s="103">
        <v>310</v>
      </c>
      <c r="E100" s="102">
        <v>1.1299999999999999</v>
      </c>
      <c r="F100" s="102">
        <v>5.92</v>
      </c>
      <c r="G100" s="101">
        <f t="shared" si="29"/>
        <v>7.05</v>
      </c>
      <c r="H100" s="100">
        <f t="shared" si="30"/>
        <v>0.42</v>
      </c>
      <c r="I100" s="106">
        <v>669</v>
      </c>
      <c r="J100" s="98">
        <f t="shared" si="31"/>
        <v>4716</v>
      </c>
      <c r="K100" s="98">
        <f t="shared" si="32"/>
        <v>281</v>
      </c>
    </row>
    <row r="101" spans="1:11" x14ac:dyDescent="0.2">
      <c r="A101" s="91">
        <f t="shared" si="23"/>
        <v>92</v>
      </c>
      <c r="B101" s="109" t="str">
        <f t="shared" si="33"/>
        <v>54E</v>
      </c>
      <c r="C101" s="104" t="s">
        <v>13</v>
      </c>
      <c r="D101" s="103">
        <v>400</v>
      </c>
      <c r="E101" s="102">
        <v>1.46</v>
      </c>
      <c r="F101" s="102">
        <v>7.64</v>
      </c>
      <c r="G101" s="101">
        <f t="shared" si="29"/>
        <v>9.1</v>
      </c>
      <c r="H101" s="100">
        <f t="shared" si="30"/>
        <v>0.54</v>
      </c>
      <c r="I101" s="106">
        <v>6792</v>
      </c>
      <c r="J101" s="98">
        <f t="shared" si="31"/>
        <v>61807</v>
      </c>
      <c r="K101" s="98">
        <f t="shared" si="32"/>
        <v>3668</v>
      </c>
    </row>
    <row r="102" spans="1:11" x14ac:dyDescent="0.2">
      <c r="A102" s="91">
        <f t="shared" si="23"/>
        <v>93</v>
      </c>
      <c r="B102" s="109" t="str">
        <f t="shared" si="33"/>
        <v>54E</v>
      </c>
      <c r="C102" s="104" t="s">
        <v>13</v>
      </c>
      <c r="D102" s="103">
        <v>1000</v>
      </c>
      <c r="E102" s="102">
        <v>3.65</v>
      </c>
      <c r="F102" s="102">
        <v>19.09</v>
      </c>
      <c r="G102" s="101">
        <f t="shared" si="29"/>
        <v>22.74</v>
      </c>
      <c r="H102" s="100">
        <f t="shared" si="30"/>
        <v>1.35</v>
      </c>
      <c r="I102" s="113">
        <v>0</v>
      </c>
      <c r="J102" s="98">
        <f t="shared" si="31"/>
        <v>0</v>
      </c>
      <c r="K102" s="98">
        <f t="shared" si="32"/>
        <v>0</v>
      </c>
    </row>
    <row r="103" spans="1:11" x14ac:dyDescent="0.2">
      <c r="A103" s="91">
        <f t="shared" si="23"/>
        <v>94</v>
      </c>
      <c r="B103" s="105"/>
      <c r="C103" s="104"/>
      <c r="D103" s="103"/>
      <c r="E103" s="101"/>
      <c r="F103" s="101"/>
      <c r="G103" s="101"/>
      <c r="H103" s="100"/>
      <c r="I103" s="106"/>
      <c r="J103" s="92"/>
      <c r="K103" s="92"/>
    </row>
    <row r="104" spans="1:11" x14ac:dyDescent="0.2">
      <c r="A104" s="91">
        <f t="shared" si="23"/>
        <v>95</v>
      </c>
      <c r="B104" s="109" t="str">
        <f>+B101</f>
        <v>54E</v>
      </c>
      <c r="C104" s="104" t="s">
        <v>135</v>
      </c>
      <c r="D104" s="107" t="s">
        <v>249</v>
      </c>
      <c r="E104" s="102">
        <v>0.05</v>
      </c>
      <c r="F104" s="102">
        <v>0.28999999999999998</v>
      </c>
      <c r="G104" s="101">
        <f t="shared" ref="G104:G113" si="34">SUM(E104:F104)</f>
        <v>0.33999999999999997</v>
      </c>
      <c r="H104" s="100">
        <f t="shared" ref="H104:H113" si="35">ROUND(+G104*$L$10,2)</f>
        <v>0.02</v>
      </c>
      <c r="I104" s="113">
        <v>0</v>
      </c>
      <c r="J104" s="98">
        <f t="shared" ref="J104:J113" si="36">ROUND($I104*G104,0)</f>
        <v>0</v>
      </c>
      <c r="K104" s="98">
        <f t="shared" ref="K104:K113" si="37">ROUND($I104*H104,0)</f>
        <v>0</v>
      </c>
    </row>
    <row r="105" spans="1:11" x14ac:dyDescent="0.2">
      <c r="A105" s="91">
        <f t="shared" si="23"/>
        <v>96</v>
      </c>
      <c r="B105" s="109" t="str">
        <f>+B102</f>
        <v>54E</v>
      </c>
      <c r="C105" s="104" t="s">
        <v>135</v>
      </c>
      <c r="D105" s="107" t="s">
        <v>149</v>
      </c>
      <c r="E105" s="102">
        <v>0.16</v>
      </c>
      <c r="F105" s="102">
        <v>0.86</v>
      </c>
      <c r="G105" s="101">
        <f t="shared" si="34"/>
        <v>1.02</v>
      </c>
      <c r="H105" s="100">
        <f t="shared" si="35"/>
        <v>0.06</v>
      </c>
      <c r="I105" s="106">
        <v>34694</v>
      </c>
      <c r="J105" s="98">
        <f t="shared" si="36"/>
        <v>35388</v>
      </c>
      <c r="K105" s="98">
        <f t="shared" si="37"/>
        <v>2082</v>
      </c>
    </row>
    <row r="106" spans="1:11" x14ac:dyDescent="0.2">
      <c r="A106" s="91">
        <f t="shared" si="23"/>
        <v>97</v>
      </c>
      <c r="B106" s="109" t="str">
        <f t="shared" ref="B106:B113" si="38">+B105</f>
        <v>54E</v>
      </c>
      <c r="C106" s="104" t="s">
        <v>135</v>
      </c>
      <c r="D106" s="103" t="s">
        <v>148</v>
      </c>
      <c r="E106" s="102">
        <v>0.27</v>
      </c>
      <c r="F106" s="102">
        <v>1.43</v>
      </c>
      <c r="G106" s="101">
        <f t="shared" si="34"/>
        <v>1.7</v>
      </c>
      <c r="H106" s="100">
        <f t="shared" si="35"/>
        <v>0.1</v>
      </c>
      <c r="I106" s="106">
        <v>2923</v>
      </c>
      <c r="J106" s="98">
        <f t="shared" si="36"/>
        <v>4969</v>
      </c>
      <c r="K106" s="98">
        <f t="shared" si="37"/>
        <v>292</v>
      </c>
    </row>
    <row r="107" spans="1:11" x14ac:dyDescent="0.2">
      <c r="A107" s="91">
        <f t="shared" ref="A107:A138" si="39">+A106+1</f>
        <v>98</v>
      </c>
      <c r="B107" s="109" t="str">
        <f t="shared" si="38"/>
        <v>54E</v>
      </c>
      <c r="C107" s="104" t="s">
        <v>135</v>
      </c>
      <c r="D107" s="103" t="s">
        <v>147</v>
      </c>
      <c r="E107" s="102">
        <v>0.38</v>
      </c>
      <c r="F107" s="102">
        <v>2</v>
      </c>
      <c r="G107" s="101">
        <f t="shared" si="34"/>
        <v>2.38</v>
      </c>
      <c r="H107" s="100">
        <f t="shared" si="35"/>
        <v>0.14000000000000001</v>
      </c>
      <c r="I107" s="106">
        <v>35164</v>
      </c>
      <c r="J107" s="98">
        <f t="shared" si="36"/>
        <v>83690</v>
      </c>
      <c r="K107" s="98">
        <f t="shared" si="37"/>
        <v>4923</v>
      </c>
    </row>
    <row r="108" spans="1:11" x14ac:dyDescent="0.2">
      <c r="A108" s="91">
        <f t="shared" si="39"/>
        <v>99</v>
      </c>
      <c r="B108" s="109" t="str">
        <f t="shared" si="38"/>
        <v>54E</v>
      </c>
      <c r="C108" s="104" t="s">
        <v>135</v>
      </c>
      <c r="D108" s="103" t="s">
        <v>146</v>
      </c>
      <c r="E108" s="102">
        <v>0.49</v>
      </c>
      <c r="F108" s="102">
        <v>2.58</v>
      </c>
      <c r="G108" s="101">
        <f t="shared" si="34"/>
        <v>3.0700000000000003</v>
      </c>
      <c r="H108" s="100">
        <f t="shared" si="35"/>
        <v>0.18</v>
      </c>
      <c r="I108" s="106">
        <v>12553</v>
      </c>
      <c r="J108" s="98">
        <f t="shared" si="36"/>
        <v>38538</v>
      </c>
      <c r="K108" s="98">
        <f t="shared" si="37"/>
        <v>2260</v>
      </c>
    </row>
    <row r="109" spans="1:11" x14ac:dyDescent="0.2">
      <c r="A109" s="91">
        <f t="shared" si="39"/>
        <v>100</v>
      </c>
      <c r="B109" s="109" t="str">
        <f t="shared" si="38"/>
        <v>54E</v>
      </c>
      <c r="C109" s="104" t="s">
        <v>135</v>
      </c>
      <c r="D109" s="103" t="s">
        <v>145</v>
      </c>
      <c r="E109" s="102">
        <v>0.6</v>
      </c>
      <c r="F109" s="102">
        <v>3.15</v>
      </c>
      <c r="G109" s="101">
        <f t="shared" si="34"/>
        <v>3.75</v>
      </c>
      <c r="H109" s="100">
        <f t="shared" si="35"/>
        <v>0.22</v>
      </c>
      <c r="I109" s="106">
        <v>5036</v>
      </c>
      <c r="J109" s="98">
        <f t="shared" si="36"/>
        <v>18885</v>
      </c>
      <c r="K109" s="98">
        <f t="shared" si="37"/>
        <v>1108</v>
      </c>
    </row>
    <row r="110" spans="1:11" x14ac:dyDescent="0.2">
      <c r="A110" s="91">
        <f t="shared" si="39"/>
        <v>101</v>
      </c>
      <c r="B110" s="109" t="str">
        <f t="shared" si="38"/>
        <v>54E</v>
      </c>
      <c r="C110" s="104" t="s">
        <v>135</v>
      </c>
      <c r="D110" s="103" t="s">
        <v>144</v>
      </c>
      <c r="E110" s="102">
        <v>0.71</v>
      </c>
      <c r="F110" s="102">
        <v>3.72</v>
      </c>
      <c r="G110" s="101">
        <f t="shared" si="34"/>
        <v>4.43</v>
      </c>
      <c r="H110" s="100">
        <f t="shared" si="35"/>
        <v>0.26</v>
      </c>
      <c r="I110" s="106">
        <v>2165</v>
      </c>
      <c r="J110" s="98">
        <f t="shared" si="36"/>
        <v>9591</v>
      </c>
      <c r="K110" s="98">
        <f t="shared" si="37"/>
        <v>563</v>
      </c>
    </row>
    <row r="111" spans="1:11" x14ac:dyDescent="0.2">
      <c r="A111" s="91">
        <f t="shared" si="39"/>
        <v>102</v>
      </c>
      <c r="B111" s="109" t="str">
        <f t="shared" si="38"/>
        <v>54E</v>
      </c>
      <c r="C111" s="104" t="s">
        <v>135</v>
      </c>
      <c r="D111" s="103" t="s">
        <v>143</v>
      </c>
      <c r="E111" s="102">
        <v>0.82</v>
      </c>
      <c r="F111" s="102">
        <v>4.3</v>
      </c>
      <c r="G111" s="101">
        <f t="shared" si="34"/>
        <v>5.12</v>
      </c>
      <c r="H111" s="100">
        <f t="shared" si="35"/>
        <v>0.3</v>
      </c>
      <c r="I111" s="106">
        <v>468</v>
      </c>
      <c r="J111" s="98">
        <f t="shared" si="36"/>
        <v>2396</v>
      </c>
      <c r="K111" s="98">
        <f t="shared" si="37"/>
        <v>140</v>
      </c>
    </row>
    <row r="112" spans="1:11" x14ac:dyDescent="0.2">
      <c r="A112" s="91">
        <f t="shared" si="39"/>
        <v>103</v>
      </c>
      <c r="B112" s="109" t="str">
        <f t="shared" si="38"/>
        <v>54E</v>
      </c>
      <c r="C112" s="104" t="s">
        <v>135</v>
      </c>
      <c r="D112" s="103" t="s">
        <v>142</v>
      </c>
      <c r="E112" s="102">
        <v>0.93</v>
      </c>
      <c r="F112" s="102">
        <v>4.87</v>
      </c>
      <c r="G112" s="101">
        <f t="shared" si="34"/>
        <v>5.8</v>
      </c>
      <c r="H112" s="100">
        <f t="shared" si="35"/>
        <v>0.34</v>
      </c>
      <c r="I112" s="106">
        <v>48</v>
      </c>
      <c r="J112" s="98">
        <f t="shared" si="36"/>
        <v>278</v>
      </c>
      <c r="K112" s="98">
        <f t="shared" si="37"/>
        <v>16</v>
      </c>
    </row>
    <row r="113" spans="1:11" x14ac:dyDescent="0.2">
      <c r="A113" s="91">
        <f t="shared" si="39"/>
        <v>104</v>
      </c>
      <c r="B113" s="109" t="str">
        <f t="shared" si="38"/>
        <v>54E</v>
      </c>
      <c r="C113" s="104" t="s">
        <v>135</v>
      </c>
      <c r="D113" s="103" t="s">
        <v>141</v>
      </c>
      <c r="E113" s="102">
        <v>1.04</v>
      </c>
      <c r="F113" s="102">
        <v>5.44</v>
      </c>
      <c r="G113" s="101">
        <f t="shared" si="34"/>
        <v>6.48</v>
      </c>
      <c r="H113" s="100">
        <f t="shared" si="35"/>
        <v>0.38</v>
      </c>
      <c r="I113" s="113">
        <v>0</v>
      </c>
      <c r="J113" s="98">
        <f t="shared" si="36"/>
        <v>0</v>
      </c>
      <c r="K113" s="98">
        <f t="shared" si="37"/>
        <v>0</v>
      </c>
    </row>
    <row r="114" spans="1:11" x14ac:dyDescent="0.2">
      <c r="A114" s="91">
        <f t="shared" si="39"/>
        <v>105</v>
      </c>
      <c r="B114" s="105"/>
      <c r="C114" s="104"/>
      <c r="D114" s="103"/>
      <c r="E114" s="101"/>
      <c r="F114" s="101"/>
      <c r="G114" s="101"/>
      <c r="H114" s="100"/>
      <c r="I114" s="106"/>
      <c r="J114" s="92"/>
      <c r="K114" s="92"/>
    </row>
    <row r="115" spans="1:11" x14ac:dyDescent="0.2">
      <c r="A115" s="91">
        <f t="shared" si="39"/>
        <v>106</v>
      </c>
      <c r="B115" s="95" t="s">
        <v>156</v>
      </c>
      <c r="C115" s="104"/>
      <c r="D115" s="103"/>
      <c r="E115" s="101"/>
      <c r="F115" s="101"/>
      <c r="G115" s="101"/>
      <c r="H115" s="100"/>
      <c r="I115" s="106"/>
      <c r="J115" s="92"/>
      <c r="K115" s="92"/>
    </row>
    <row r="116" spans="1:11" x14ac:dyDescent="0.2">
      <c r="A116" s="91">
        <f t="shared" si="39"/>
        <v>107</v>
      </c>
      <c r="B116" s="109" t="s">
        <v>155</v>
      </c>
      <c r="C116" s="104" t="s">
        <v>13</v>
      </c>
      <c r="D116" s="103">
        <v>70</v>
      </c>
      <c r="E116" s="102">
        <v>0.26</v>
      </c>
      <c r="F116" s="102">
        <v>1.34</v>
      </c>
      <c r="G116" s="101">
        <f t="shared" ref="G116:G121" si="40">SUM(E116:F116)</f>
        <v>1.6</v>
      </c>
      <c r="H116" s="100">
        <f t="shared" ref="H116:H121" si="41">ROUND(+G116*$L$10,2)</f>
        <v>0.09</v>
      </c>
      <c r="I116" s="106">
        <v>170</v>
      </c>
      <c r="J116" s="98">
        <f t="shared" ref="J116:K121" si="42">ROUND($I116*G116,0)</f>
        <v>272</v>
      </c>
      <c r="K116" s="98">
        <f t="shared" si="42"/>
        <v>15</v>
      </c>
    </row>
    <row r="117" spans="1:11" x14ac:dyDescent="0.2">
      <c r="A117" s="91">
        <f t="shared" si="39"/>
        <v>108</v>
      </c>
      <c r="B117" s="105" t="str">
        <f>+B116</f>
        <v>55E &amp; 56E</v>
      </c>
      <c r="C117" s="104" t="s">
        <v>13</v>
      </c>
      <c r="D117" s="103">
        <v>100</v>
      </c>
      <c r="E117" s="102">
        <v>0.37</v>
      </c>
      <c r="F117" s="102">
        <v>1.91</v>
      </c>
      <c r="G117" s="101">
        <f t="shared" si="40"/>
        <v>2.2799999999999998</v>
      </c>
      <c r="H117" s="100">
        <f t="shared" si="41"/>
        <v>0.13</v>
      </c>
      <c r="I117" s="106">
        <v>42182</v>
      </c>
      <c r="J117" s="98">
        <f t="shared" si="42"/>
        <v>96175</v>
      </c>
      <c r="K117" s="98">
        <f t="shared" si="42"/>
        <v>5484</v>
      </c>
    </row>
    <row r="118" spans="1:11" x14ac:dyDescent="0.2">
      <c r="A118" s="91">
        <f t="shared" si="39"/>
        <v>109</v>
      </c>
      <c r="B118" s="105" t="str">
        <f>+B117</f>
        <v>55E &amp; 56E</v>
      </c>
      <c r="C118" s="104" t="s">
        <v>13</v>
      </c>
      <c r="D118" s="103">
        <v>150</v>
      </c>
      <c r="E118" s="102">
        <v>0.56000000000000005</v>
      </c>
      <c r="F118" s="102">
        <v>2.86</v>
      </c>
      <c r="G118" s="101">
        <f t="shared" si="40"/>
        <v>3.42</v>
      </c>
      <c r="H118" s="100">
        <f t="shared" si="41"/>
        <v>0.2</v>
      </c>
      <c r="I118" s="106">
        <v>5620</v>
      </c>
      <c r="J118" s="98">
        <f t="shared" si="42"/>
        <v>19220</v>
      </c>
      <c r="K118" s="98">
        <f t="shared" si="42"/>
        <v>1124</v>
      </c>
    </row>
    <row r="119" spans="1:11" x14ac:dyDescent="0.2">
      <c r="A119" s="91">
        <f t="shared" si="39"/>
        <v>110</v>
      </c>
      <c r="B119" s="105" t="str">
        <f>+B118</f>
        <v>55E &amp; 56E</v>
      </c>
      <c r="C119" s="104" t="s">
        <v>13</v>
      </c>
      <c r="D119" s="103">
        <v>200</v>
      </c>
      <c r="E119" s="102">
        <v>0.74</v>
      </c>
      <c r="F119" s="102">
        <v>3.82</v>
      </c>
      <c r="G119" s="101">
        <f t="shared" si="40"/>
        <v>4.5599999999999996</v>
      </c>
      <c r="H119" s="100">
        <f t="shared" si="41"/>
        <v>0.27</v>
      </c>
      <c r="I119" s="106">
        <v>11814</v>
      </c>
      <c r="J119" s="98">
        <f t="shared" si="42"/>
        <v>53872</v>
      </c>
      <c r="K119" s="98">
        <f t="shared" si="42"/>
        <v>3190</v>
      </c>
    </row>
    <row r="120" spans="1:11" x14ac:dyDescent="0.2">
      <c r="A120" s="91">
        <f t="shared" si="39"/>
        <v>111</v>
      </c>
      <c r="B120" s="105" t="str">
        <f>+B119</f>
        <v>55E &amp; 56E</v>
      </c>
      <c r="C120" s="104" t="s">
        <v>13</v>
      </c>
      <c r="D120" s="103">
        <v>250</v>
      </c>
      <c r="E120" s="102">
        <v>0.93</v>
      </c>
      <c r="F120" s="102">
        <v>4.7699999999999996</v>
      </c>
      <c r="G120" s="101">
        <f t="shared" si="40"/>
        <v>5.6999999999999993</v>
      </c>
      <c r="H120" s="100">
        <f t="shared" si="41"/>
        <v>0.34</v>
      </c>
      <c r="I120" s="106">
        <v>1249</v>
      </c>
      <c r="J120" s="98">
        <f t="shared" si="42"/>
        <v>7119</v>
      </c>
      <c r="K120" s="98">
        <f t="shared" si="42"/>
        <v>425</v>
      </c>
    </row>
    <row r="121" spans="1:11" x14ac:dyDescent="0.2">
      <c r="A121" s="91">
        <f t="shared" si="39"/>
        <v>112</v>
      </c>
      <c r="B121" s="105" t="str">
        <f>+B120</f>
        <v>55E &amp; 56E</v>
      </c>
      <c r="C121" s="104" t="s">
        <v>13</v>
      </c>
      <c r="D121" s="103">
        <v>400</v>
      </c>
      <c r="E121" s="102">
        <v>1.48</v>
      </c>
      <c r="F121" s="102">
        <v>7.64</v>
      </c>
      <c r="G121" s="101">
        <f t="shared" si="40"/>
        <v>9.1199999999999992</v>
      </c>
      <c r="H121" s="100">
        <f t="shared" si="41"/>
        <v>0.54</v>
      </c>
      <c r="I121" s="106">
        <v>468</v>
      </c>
      <c r="J121" s="98">
        <f t="shared" si="42"/>
        <v>4268</v>
      </c>
      <c r="K121" s="98">
        <f t="shared" si="42"/>
        <v>253</v>
      </c>
    </row>
    <row r="122" spans="1:11" x14ac:dyDescent="0.2">
      <c r="A122" s="91">
        <f t="shared" si="39"/>
        <v>113</v>
      </c>
      <c r="B122" s="105"/>
      <c r="C122" s="104"/>
      <c r="D122" s="103"/>
      <c r="E122" s="102"/>
      <c r="F122" s="102"/>
      <c r="G122" s="101"/>
      <c r="H122" s="100"/>
      <c r="I122" s="106"/>
      <c r="J122" s="92"/>
      <c r="K122" s="92"/>
    </row>
    <row r="123" spans="1:11" x14ac:dyDescent="0.2">
      <c r="A123" s="91">
        <f t="shared" si="39"/>
        <v>114</v>
      </c>
      <c r="B123" s="105" t="str">
        <f>+B121</f>
        <v>55E &amp; 56E</v>
      </c>
      <c r="C123" s="104" t="s">
        <v>151</v>
      </c>
      <c r="D123" s="103">
        <v>250</v>
      </c>
      <c r="E123" s="102">
        <v>0.93</v>
      </c>
      <c r="F123" s="102">
        <v>4.7699999999999996</v>
      </c>
      <c r="G123" s="101">
        <f>SUM(E123:F123)</f>
        <v>5.6999999999999993</v>
      </c>
      <c r="H123" s="100">
        <f>ROUND(+G123*$L$10,2)</f>
        <v>0.34</v>
      </c>
      <c r="I123" s="106">
        <v>80</v>
      </c>
      <c r="J123" s="98">
        <f>ROUND($I123*G123,0)</f>
        <v>456</v>
      </c>
      <c r="K123" s="98">
        <f>ROUND($I123*H123,0)</f>
        <v>27</v>
      </c>
    </row>
    <row r="124" spans="1:11" x14ac:dyDescent="0.2">
      <c r="A124" s="91">
        <f t="shared" si="39"/>
        <v>115</v>
      </c>
      <c r="B124" s="105"/>
      <c r="C124" s="104"/>
      <c r="D124" s="103"/>
      <c r="E124" s="102"/>
      <c r="F124" s="102"/>
      <c r="G124" s="101"/>
      <c r="H124" s="100"/>
      <c r="I124" s="106"/>
      <c r="J124" s="92"/>
      <c r="K124" s="92"/>
    </row>
    <row r="125" spans="1:11" x14ac:dyDescent="0.2">
      <c r="A125" s="91">
        <f t="shared" si="39"/>
        <v>116</v>
      </c>
      <c r="B125" s="105" t="s">
        <v>155</v>
      </c>
      <c r="C125" s="104" t="s">
        <v>135</v>
      </c>
      <c r="D125" s="108" t="s">
        <v>248</v>
      </c>
      <c r="E125" s="102">
        <v>0.06</v>
      </c>
      <c r="F125" s="102">
        <v>0.28999999999999998</v>
      </c>
      <c r="G125" s="101">
        <f t="shared" ref="G125:G134" si="43">SUM(E125:F125)</f>
        <v>0.35</v>
      </c>
      <c r="H125" s="100">
        <f t="shared" ref="H125:H134" si="44">ROUND(+G125*$L$10,2)</f>
        <v>0.02</v>
      </c>
      <c r="I125" s="99">
        <v>0</v>
      </c>
      <c r="J125" s="98">
        <f t="shared" ref="J125:J134" si="45">ROUND($I125*G125,0)</f>
        <v>0</v>
      </c>
      <c r="K125" s="98">
        <f t="shared" ref="K125:K134" si="46">ROUND($I125*H125,0)</f>
        <v>0</v>
      </c>
    </row>
    <row r="126" spans="1:11" x14ac:dyDescent="0.2">
      <c r="A126" s="91">
        <f t="shared" si="39"/>
        <v>117</v>
      </c>
      <c r="B126" s="105" t="s">
        <v>155</v>
      </c>
      <c r="C126" s="104" t="s">
        <v>135</v>
      </c>
      <c r="D126" s="107" t="s">
        <v>149</v>
      </c>
      <c r="E126" s="102">
        <v>0.17</v>
      </c>
      <c r="F126" s="102">
        <v>0.86</v>
      </c>
      <c r="G126" s="101">
        <f t="shared" si="43"/>
        <v>1.03</v>
      </c>
      <c r="H126" s="100">
        <f t="shared" si="44"/>
        <v>0.06</v>
      </c>
      <c r="I126" s="106">
        <v>9435</v>
      </c>
      <c r="J126" s="98">
        <f t="shared" si="45"/>
        <v>9718</v>
      </c>
      <c r="K126" s="98">
        <f t="shared" si="46"/>
        <v>566</v>
      </c>
    </row>
    <row r="127" spans="1:11" x14ac:dyDescent="0.2">
      <c r="A127" s="91">
        <f t="shared" si="39"/>
        <v>118</v>
      </c>
      <c r="B127" s="105" t="s">
        <v>155</v>
      </c>
      <c r="C127" s="104" t="s">
        <v>135</v>
      </c>
      <c r="D127" s="103" t="s">
        <v>148</v>
      </c>
      <c r="E127" s="102">
        <v>0.28000000000000003</v>
      </c>
      <c r="F127" s="102">
        <v>1.43</v>
      </c>
      <c r="G127" s="101">
        <f t="shared" si="43"/>
        <v>1.71</v>
      </c>
      <c r="H127" s="100">
        <f t="shared" si="44"/>
        <v>0.1</v>
      </c>
      <c r="I127" s="106">
        <v>330</v>
      </c>
      <c r="J127" s="98">
        <f t="shared" si="45"/>
        <v>564</v>
      </c>
      <c r="K127" s="98">
        <f t="shared" si="46"/>
        <v>33</v>
      </c>
    </row>
    <row r="128" spans="1:11" x14ac:dyDescent="0.2">
      <c r="A128" s="91">
        <f t="shared" si="39"/>
        <v>119</v>
      </c>
      <c r="B128" s="105" t="s">
        <v>155</v>
      </c>
      <c r="C128" s="104" t="s">
        <v>135</v>
      </c>
      <c r="D128" s="103" t="s">
        <v>147</v>
      </c>
      <c r="E128" s="102">
        <v>0.39</v>
      </c>
      <c r="F128" s="102">
        <v>2</v>
      </c>
      <c r="G128" s="101">
        <f t="shared" si="43"/>
        <v>2.39</v>
      </c>
      <c r="H128" s="100">
        <f t="shared" si="44"/>
        <v>0.14000000000000001</v>
      </c>
      <c r="I128" s="106">
        <v>1968</v>
      </c>
      <c r="J128" s="98">
        <f t="shared" si="45"/>
        <v>4704</v>
      </c>
      <c r="K128" s="98">
        <f t="shared" si="46"/>
        <v>276</v>
      </c>
    </row>
    <row r="129" spans="1:11" x14ac:dyDescent="0.2">
      <c r="A129" s="91">
        <f t="shared" si="39"/>
        <v>120</v>
      </c>
      <c r="B129" s="105" t="s">
        <v>155</v>
      </c>
      <c r="C129" s="104" t="s">
        <v>135</v>
      </c>
      <c r="D129" s="103" t="s">
        <v>146</v>
      </c>
      <c r="E129" s="102">
        <v>0.5</v>
      </c>
      <c r="F129" s="102">
        <v>2.58</v>
      </c>
      <c r="G129" s="101">
        <f t="shared" si="43"/>
        <v>3.08</v>
      </c>
      <c r="H129" s="100">
        <f t="shared" si="44"/>
        <v>0.18</v>
      </c>
      <c r="I129" s="99">
        <v>0</v>
      </c>
      <c r="J129" s="98">
        <f t="shared" si="45"/>
        <v>0</v>
      </c>
      <c r="K129" s="98">
        <f t="shared" si="46"/>
        <v>0</v>
      </c>
    </row>
    <row r="130" spans="1:11" x14ac:dyDescent="0.2">
      <c r="A130" s="91">
        <f t="shared" si="39"/>
        <v>121</v>
      </c>
      <c r="B130" s="105" t="s">
        <v>155</v>
      </c>
      <c r="C130" s="104" t="s">
        <v>135</v>
      </c>
      <c r="D130" s="103" t="s">
        <v>145</v>
      </c>
      <c r="E130" s="102">
        <v>0.61</v>
      </c>
      <c r="F130" s="102">
        <v>3.15</v>
      </c>
      <c r="G130" s="101">
        <f t="shared" si="43"/>
        <v>3.76</v>
      </c>
      <c r="H130" s="100">
        <f t="shared" si="44"/>
        <v>0.22</v>
      </c>
      <c r="I130" s="99">
        <v>0</v>
      </c>
      <c r="J130" s="98">
        <f t="shared" si="45"/>
        <v>0</v>
      </c>
      <c r="K130" s="98">
        <f t="shared" si="46"/>
        <v>0</v>
      </c>
    </row>
    <row r="131" spans="1:11" x14ac:dyDescent="0.2">
      <c r="A131" s="91">
        <f t="shared" si="39"/>
        <v>122</v>
      </c>
      <c r="B131" s="105" t="s">
        <v>155</v>
      </c>
      <c r="C131" s="104" t="s">
        <v>135</v>
      </c>
      <c r="D131" s="103" t="s">
        <v>144</v>
      </c>
      <c r="E131" s="102">
        <v>0.72</v>
      </c>
      <c r="F131" s="102">
        <v>3.72</v>
      </c>
      <c r="G131" s="101">
        <f t="shared" si="43"/>
        <v>4.4400000000000004</v>
      </c>
      <c r="H131" s="100">
        <f t="shared" si="44"/>
        <v>0.26</v>
      </c>
      <c r="I131" s="99">
        <v>0</v>
      </c>
      <c r="J131" s="98">
        <f t="shared" si="45"/>
        <v>0</v>
      </c>
      <c r="K131" s="98">
        <f t="shared" si="46"/>
        <v>0</v>
      </c>
    </row>
    <row r="132" spans="1:11" x14ac:dyDescent="0.2">
      <c r="A132" s="91">
        <f t="shared" si="39"/>
        <v>123</v>
      </c>
      <c r="B132" s="105" t="s">
        <v>155</v>
      </c>
      <c r="C132" s="104" t="s">
        <v>135</v>
      </c>
      <c r="D132" s="103" t="s">
        <v>143</v>
      </c>
      <c r="E132" s="102">
        <v>0.83</v>
      </c>
      <c r="F132" s="102">
        <v>4.3</v>
      </c>
      <c r="G132" s="101">
        <f t="shared" si="43"/>
        <v>5.13</v>
      </c>
      <c r="H132" s="100">
        <f t="shared" si="44"/>
        <v>0.3</v>
      </c>
      <c r="I132" s="99">
        <v>0</v>
      </c>
      <c r="J132" s="98">
        <f t="shared" si="45"/>
        <v>0</v>
      </c>
      <c r="K132" s="98">
        <f t="shared" si="46"/>
        <v>0</v>
      </c>
    </row>
    <row r="133" spans="1:11" x14ac:dyDescent="0.2">
      <c r="A133" s="91">
        <f t="shared" si="39"/>
        <v>124</v>
      </c>
      <c r="B133" s="105" t="s">
        <v>155</v>
      </c>
      <c r="C133" s="104" t="s">
        <v>135</v>
      </c>
      <c r="D133" s="103" t="s">
        <v>142</v>
      </c>
      <c r="E133" s="102">
        <v>0.94</v>
      </c>
      <c r="F133" s="102">
        <v>4.87</v>
      </c>
      <c r="G133" s="101">
        <f t="shared" si="43"/>
        <v>5.8100000000000005</v>
      </c>
      <c r="H133" s="100">
        <f t="shared" si="44"/>
        <v>0.34</v>
      </c>
      <c r="I133" s="99">
        <v>0</v>
      </c>
      <c r="J133" s="98">
        <f t="shared" si="45"/>
        <v>0</v>
      </c>
      <c r="K133" s="98">
        <f t="shared" si="46"/>
        <v>0</v>
      </c>
    </row>
    <row r="134" spans="1:11" x14ac:dyDescent="0.2">
      <c r="A134" s="91">
        <f t="shared" si="39"/>
        <v>125</v>
      </c>
      <c r="B134" s="105" t="s">
        <v>155</v>
      </c>
      <c r="C134" s="104" t="s">
        <v>135</v>
      </c>
      <c r="D134" s="103" t="s">
        <v>141</v>
      </c>
      <c r="E134" s="102">
        <v>1.06</v>
      </c>
      <c r="F134" s="102">
        <v>5.44</v>
      </c>
      <c r="G134" s="101">
        <f t="shared" si="43"/>
        <v>6.5</v>
      </c>
      <c r="H134" s="100">
        <f t="shared" si="44"/>
        <v>0.38</v>
      </c>
      <c r="I134" s="99">
        <v>0</v>
      </c>
      <c r="J134" s="98">
        <f t="shared" si="45"/>
        <v>0</v>
      </c>
      <c r="K134" s="98">
        <f t="shared" si="46"/>
        <v>0</v>
      </c>
    </row>
    <row r="135" spans="1:11" x14ac:dyDescent="0.2">
      <c r="A135" s="91">
        <f t="shared" si="39"/>
        <v>126</v>
      </c>
      <c r="B135" s="105"/>
      <c r="C135" s="104"/>
      <c r="D135" s="103"/>
      <c r="E135" s="102"/>
      <c r="F135" s="102"/>
      <c r="G135" s="101"/>
      <c r="H135" s="100"/>
      <c r="I135" s="106"/>
      <c r="J135" s="92"/>
      <c r="K135" s="92"/>
    </row>
    <row r="136" spans="1:11" x14ac:dyDescent="0.2">
      <c r="A136" s="91">
        <f t="shared" si="39"/>
        <v>127</v>
      </c>
      <c r="B136" s="95" t="s">
        <v>133</v>
      </c>
      <c r="C136" s="104"/>
      <c r="D136" s="103"/>
      <c r="E136" s="101"/>
      <c r="F136" s="102"/>
      <c r="G136" s="101"/>
      <c r="H136" s="100"/>
      <c r="I136" s="106"/>
      <c r="J136" s="92"/>
      <c r="K136" s="92"/>
    </row>
    <row r="137" spans="1:11" x14ac:dyDescent="0.2">
      <c r="A137" s="91">
        <f t="shared" si="39"/>
        <v>128</v>
      </c>
      <c r="B137" s="105" t="s">
        <v>132</v>
      </c>
      <c r="C137" s="104" t="s">
        <v>131</v>
      </c>
      <c r="D137" s="103">
        <v>0</v>
      </c>
      <c r="E137" s="112">
        <v>2.8600000000000001E-3</v>
      </c>
      <c r="F137" s="112">
        <v>3.9829999999999997E-2</v>
      </c>
      <c r="G137" s="111">
        <f>SUM(E137:F137)</f>
        <v>4.2689999999999999E-2</v>
      </c>
      <c r="H137" s="110">
        <f>ROUND(+G137*$L$10,5)</f>
        <v>2.5300000000000001E-3</v>
      </c>
      <c r="I137" s="106">
        <v>7518937</v>
      </c>
      <c r="J137" s="98">
        <f>ROUND($I137*G137,0)</f>
        <v>320983</v>
      </c>
      <c r="K137" s="98">
        <f>ROUND($I137*H137,0)</f>
        <v>19023</v>
      </c>
    </row>
    <row r="138" spans="1:11" x14ac:dyDescent="0.2">
      <c r="A138" s="91">
        <f t="shared" si="39"/>
        <v>129</v>
      </c>
      <c r="B138" s="105"/>
      <c r="C138" s="104"/>
      <c r="D138" s="103"/>
      <c r="E138" s="101"/>
      <c r="F138" s="101"/>
      <c r="G138" s="101"/>
      <c r="H138" s="100"/>
      <c r="I138" s="106"/>
      <c r="J138" s="92"/>
      <c r="K138" s="92"/>
    </row>
    <row r="139" spans="1:11" x14ac:dyDescent="0.2">
      <c r="A139" s="91">
        <f t="shared" ref="A139:A170" si="47">+A138+1</f>
        <v>130</v>
      </c>
      <c r="B139" s="95" t="s">
        <v>154</v>
      </c>
      <c r="C139" s="104"/>
      <c r="D139" s="103"/>
      <c r="E139" s="101"/>
      <c r="F139" s="101"/>
      <c r="G139" s="101"/>
      <c r="H139" s="100"/>
      <c r="I139" s="106"/>
      <c r="J139" s="92"/>
      <c r="K139" s="92"/>
    </row>
    <row r="140" spans="1:11" x14ac:dyDescent="0.2">
      <c r="A140" s="91">
        <f t="shared" si="47"/>
        <v>131</v>
      </c>
      <c r="B140" s="109" t="s">
        <v>153</v>
      </c>
      <c r="C140" s="104" t="s">
        <v>13</v>
      </c>
      <c r="D140" s="103">
        <v>70</v>
      </c>
      <c r="E140" s="102">
        <v>0.26</v>
      </c>
      <c r="F140" s="102">
        <v>1.34</v>
      </c>
      <c r="G140" s="101">
        <f t="shared" ref="G140:G145" si="48">SUM(E140:F140)</f>
        <v>1.6</v>
      </c>
      <c r="H140" s="100">
        <f t="shared" ref="H140:H145" si="49">ROUND(+G140*$L$10,2)</f>
        <v>0.09</v>
      </c>
      <c r="I140" s="106">
        <v>614</v>
      </c>
      <c r="J140" s="98">
        <f t="shared" ref="J140:K145" si="50">ROUND($I140*G140,0)</f>
        <v>982</v>
      </c>
      <c r="K140" s="98">
        <f t="shared" si="50"/>
        <v>55</v>
      </c>
    </row>
    <row r="141" spans="1:11" x14ac:dyDescent="0.2">
      <c r="A141" s="91">
        <f t="shared" si="47"/>
        <v>132</v>
      </c>
      <c r="B141" s="105" t="str">
        <f>+B140</f>
        <v>58E &amp; 59E - Directional</v>
      </c>
      <c r="C141" s="104" t="s">
        <v>13</v>
      </c>
      <c r="D141" s="103">
        <v>100</v>
      </c>
      <c r="E141" s="102">
        <v>0.37</v>
      </c>
      <c r="F141" s="102">
        <v>1.91</v>
      </c>
      <c r="G141" s="101">
        <f t="shared" si="48"/>
        <v>2.2799999999999998</v>
      </c>
      <c r="H141" s="100">
        <f t="shared" si="49"/>
        <v>0.13</v>
      </c>
      <c r="I141" s="106">
        <v>121</v>
      </c>
      <c r="J141" s="98">
        <f t="shared" si="50"/>
        <v>276</v>
      </c>
      <c r="K141" s="98">
        <f t="shared" si="50"/>
        <v>16</v>
      </c>
    </row>
    <row r="142" spans="1:11" x14ac:dyDescent="0.2">
      <c r="A142" s="91">
        <f t="shared" si="47"/>
        <v>133</v>
      </c>
      <c r="B142" s="105" t="str">
        <f>+B141</f>
        <v>58E &amp; 59E - Directional</v>
      </c>
      <c r="C142" s="104" t="s">
        <v>13</v>
      </c>
      <c r="D142" s="103">
        <v>150</v>
      </c>
      <c r="E142" s="102">
        <v>0.56000000000000005</v>
      </c>
      <c r="F142" s="102">
        <v>2.86</v>
      </c>
      <c r="G142" s="101">
        <f t="shared" si="48"/>
        <v>3.42</v>
      </c>
      <c r="H142" s="100">
        <f t="shared" si="49"/>
        <v>0.2</v>
      </c>
      <c r="I142" s="106">
        <v>1701</v>
      </c>
      <c r="J142" s="98">
        <f t="shared" si="50"/>
        <v>5817</v>
      </c>
      <c r="K142" s="98">
        <f t="shared" si="50"/>
        <v>340</v>
      </c>
    </row>
    <row r="143" spans="1:11" x14ac:dyDescent="0.2">
      <c r="A143" s="91">
        <f t="shared" si="47"/>
        <v>134</v>
      </c>
      <c r="B143" s="105" t="str">
        <f>+B142</f>
        <v>58E &amp; 59E - Directional</v>
      </c>
      <c r="C143" s="104" t="s">
        <v>13</v>
      </c>
      <c r="D143" s="103">
        <v>200</v>
      </c>
      <c r="E143" s="102">
        <v>0.74</v>
      </c>
      <c r="F143" s="102">
        <v>3.82</v>
      </c>
      <c r="G143" s="101">
        <f t="shared" si="48"/>
        <v>4.5599999999999996</v>
      </c>
      <c r="H143" s="100">
        <f t="shared" si="49"/>
        <v>0.27</v>
      </c>
      <c r="I143" s="106">
        <v>3072</v>
      </c>
      <c r="J143" s="98">
        <f t="shared" si="50"/>
        <v>14008</v>
      </c>
      <c r="K143" s="98">
        <f t="shared" si="50"/>
        <v>829</v>
      </c>
    </row>
    <row r="144" spans="1:11" x14ac:dyDescent="0.2">
      <c r="A144" s="91">
        <f t="shared" si="47"/>
        <v>135</v>
      </c>
      <c r="B144" s="105" t="str">
        <f>+B143</f>
        <v>58E &amp; 59E - Directional</v>
      </c>
      <c r="C144" s="104" t="s">
        <v>13</v>
      </c>
      <c r="D144" s="103">
        <v>250</v>
      </c>
      <c r="E144" s="102">
        <v>0.93</v>
      </c>
      <c r="F144" s="102">
        <v>4.7699999999999996</v>
      </c>
      <c r="G144" s="101">
        <f t="shared" si="48"/>
        <v>5.6999999999999993</v>
      </c>
      <c r="H144" s="100">
        <f t="shared" si="49"/>
        <v>0.34</v>
      </c>
      <c r="I144" s="106">
        <v>459</v>
      </c>
      <c r="J144" s="98">
        <f t="shared" si="50"/>
        <v>2616</v>
      </c>
      <c r="K144" s="98">
        <f t="shared" si="50"/>
        <v>156</v>
      </c>
    </row>
    <row r="145" spans="1:11" x14ac:dyDescent="0.2">
      <c r="A145" s="91">
        <f t="shared" si="47"/>
        <v>136</v>
      </c>
      <c r="B145" s="105" t="str">
        <f>+B144</f>
        <v>58E &amp; 59E - Directional</v>
      </c>
      <c r="C145" s="104" t="s">
        <v>13</v>
      </c>
      <c r="D145" s="103">
        <v>400</v>
      </c>
      <c r="E145" s="102">
        <v>1.48</v>
      </c>
      <c r="F145" s="102">
        <v>7.64</v>
      </c>
      <c r="G145" s="101">
        <f t="shared" si="48"/>
        <v>9.1199999999999992</v>
      </c>
      <c r="H145" s="100">
        <f t="shared" si="49"/>
        <v>0.54</v>
      </c>
      <c r="I145" s="106">
        <v>4009</v>
      </c>
      <c r="J145" s="98">
        <f t="shared" si="50"/>
        <v>36562</v>
      </c>
      <c r="K145" s="98">
        <f t="shared" si="50"/>
        <v>2165</v>
      </c>
    </row>
    <row r="146" spans="1:11" x14ac:dyDescent="0.2">
      <c r="A146" s="91">
        <f t="shared" si="47"/>
        <v>137</v>
      </c>
      <c r="B146" s="105"/>
      <c r="C146" s="104"/>
      <c r="D146" s="103"/>
      <c r="E146" s="101"/>
      <c r="F146" s="101"/>
      <c r="G146" s="101"/>
      <c r="H146" s="100"/>
      <c r="I146" s="106"/>
      <c r="J146" s="92"/>
      <c r="K146" s="92"/>
    </row>
    <row r="147" spans="1:11" x14ac:dyDescent="0.2">
      <c r="A147" s="91">
        <f t="shared" si="47"/>
        <v>138</v>
      </c>
      <c r="B147" s="109" t="s">
        <v>152</v>
      </c>
      <c r="C147" s="104" t="s">
        <v>13</v>
      </c>
      <c r="D147" s="103">
        <v>100</v>
      </c>
      <c r="E147" s="102">
        <v>0.37</v>
      </c>
      <c r="F147" s="102">
        <v>1.91</v>
      </c>
      <c r="G147" s="101">
        <f>SUM(E147:F147)</f>
        <v>2.2799999999999998</v>
      </c>
      <c r="H147" s="100">
        <f>ROUND(+G147*$L$10,2)</f>
        <v>0.13</v>
      </c>
      <c r="I147" s="99">
        <v>0</v>
      </c>
      <c r="J147" s="98">
        <f t="shared" ref="J147:K151" si="51">ROUND($I147*G147,0)</f>
        <v>0</v>
      </c>
      <c r="K147" s="98">
        <f t="shared" si="51"/>
        <v>0</v>
      </c>
    </row>
    <row r="148" spans="1:11" x14ac:dyDescent="0.2">
      <c r="A148" s="91">
        <f t="shared" si="47"/>
        <v>139</v>
      </c>
      <c r="B148" s="105" t="str">
        <f>B147</f>
        <v>58E &amp; 59E - Horizontal</v>
      </c>
      <c r="C148" s="104" t="s">
        <v>13</v>
      </c>
      <c r="D148" s="103">
        <v>150</v>
      </c>
      <c r="E148" s="102">
        <v>0.56000000000000005</v>
      </c>
      <c r="F148" s="102">
        <v>2.86</v>
      </c>
      <c r="G148" s="101">
        <f>SUM(E148:F148)</f>
        <v>3.42</v>
      </c>
      <c r="H148" s="100">
        <f>ROUND(+G148*$L$10,2)</f>
        <v>0.2</v>
      </c>
      <c r="I148" s="106">
        <v>166</v>
      </c>
      <c r="J148" s="98">
        <f t="shared" si="51"/>
        <v>568</v>
      </c>
      <c r="K148" s="98">
        <f t="shared" si="51"/>
        <v>33</v>
      </c>
    </row>
    <row r="149" spans="1:11" x14ac:dyDescent="0.2">
      <c r="A149" s="91">
        <f t="shared" si="47"/>
        <v>140</v>
      </c>
      <c r="B149" s="105" t="str">
        <f>B148</f>
        <v>58E &amp; 59E - Horizontal</v>
      </c>
      <c r="C149" s="104" t="s">
        <v>13</v>
      </c>
      <c r="D149" s="103">
        <v>200</v>
      </c>
      <c r="E149" s="102">
        <v>0.74</v>
      </c>
      <c r="F149" s="102">
        <v>3.82</v>
      </c>
      <c r="G149" s="101">
        <f>SUM(E149:F149)</f>
        <v>4.5599999999999996</v>
      </c>
      <c r="H149" s="100">
        <f>ROUND(+G149*$L$10,2)</f>
        <v>0.27</v>
      </c>
      <c r="I149" s="106">
        <v>99</v>
      </c>
      <c r="J149" s="98">
        <f t="shared" si="51"/>
        <v>451</v>
      </c>
      <c r="K149" s="98">
        <f t="shared" si="51"/>
        <v>27</v>
      </c>
    </row>
    <row r="150" spans="1:11" x14ac:dyDescent="0.2">
      <c r="A150" s="91">
        <f t="shared" si="47"/>
        <v>141</v>
      </c>
      <c r="B150" s="105" t="str">
        <f>B149</f>
        <v>58E &amp; 59E - Horizontal</v>
      </c>
      <c r="C150" s="104" t="s">
        <v>13</v>
      </c>
      <c r="D150" s="103">
        <v>250</v>
      </c>
      <c r="E150" s="102">
        <v>0.93</v>
      </c>
      <c r="F150" s="102">
        <v>4.7699999999999996</v>
      </c>
      <c r="G150" s="101">
        <f>SUM(E150:F150)</f>
        <v>5.6999999999999993</v>
      </c>
      <c r="H150" s="100">
        <f>ROUND(+G150*$L$10,2)</f>
        <v>0.34</v>
      </c>
      <c r="I150" s="106">
        <v>381</v>
      </c>
      <c r="J150" s="98">
        <f t="shared" si="51"/>
        <v>2172</v>
      </c>
      <c r="K150" s="98">
        <f t="shared" si="51"/>
        <v>130</v>
      </c>
    </row>
    <row r="151" spans="1:11" x14ac:dyDescent="0.2">
      <c r="A151" s="91">
        <f t="shared" si="47"/>
        <v>142</v>
      </c>
      <c r="B151" s="105" t="str">
        <f>B150</f>
        <v>58E &amp; 59E - Horizontal</v>
      </c>
      <c r="C151" s="104" t="s">
        <v>13</v>
      </c>
      <c r="D151" s="103">
        <v>400</v>
      </c>
      <c r="E151" s="102">
        <v>1.48</v>
      </c>
      <c r="F151" s="102">
        <v>7.64</v>
      </c>
      <c r="G151" s="101">
        <f>SUM(E151:F151)</f>
        <v>9.1199999999999992</v>
      </c>
      <c r="H151" s="100">
        <f>ROUND(+G151*$L$10,2)</f>
        <v>0.54</v>
      </c>
      <c r="I151" s="106">
        <v>510</v>
      </c>
      <c r="J151" s="98">
        <f t="shared" si="51"/>
        <v>4651</v>
      </c>
      <c r="K151" s="98">
        <f t="shared" si="51"/>
        <v>275</v>
      </c>
    </row>
    <row r="152" spans="1:11" x14ac:dyDescent="0.2">
      <c r="A152" s="91">
        <f t="shared" si="47"/>
        <v>143</v>
      </c>
      <c r="B152" s="105"/>
      <c r="C152" s="104"/>
      <c r="D152" s="103"/>
      <c r="E152" s="102"/>
      <c r="F152" s="102"/>
      <c r="G152" s="101"/>
      <c r="H152" s="100"/>
      <c r="I152" s="106"/>
      <c r="J152" s="92"/>
      <c r="K152" s="92"/>
    </row>
    <row r="153" spans="1:11" x14ac:dyDescent="0.2">
      <c r="A153" s="91">
        <f t="shared" si="47"/>
        <v>144</v>
      </c>
      <c r="B153" s="105" t="str">
        <f>B141</f>
        <v>58E &amp; 59E - Directional</v>
      </c>
      <c r="C153" s="104" t="s">
        <v>151</v>
      </c>
      <c r="D153" s="103">
        <v>175</v>
      </c>
      <c r="E153" s="102">
        <v>0.65</v>
      </c>
      <c r="F153" s="102">
        <v>3.34</v>
      </c>
      <c r="G153" s="101">
        <f>SUM(E153:F153)</f>
        <v>3.9899999999999998</v>
      </c>
      <c r="H153" s="100">
        <f>ROUND(+G153*$L$10,2)</f>
        <v>0.24</v>
      </c>
      <c r="I153" s="106">
        <v>36</v>
      </c>
      <c r="J153" s="98">
        <f t="shared" ref="J153:K156" si="52">ROUND($I153*G153,0)</f>
        <v>144</v>
      </c>
      <c r="K153" s="98">
        <f t="shared" si="52"/>
        <v>9</v>
      </c>
    </row>
    <row r="154" spans="1:11" x14ac:dyDescent="0.2">
      <c r="A154" s="91">
        <f t="shared" si="47"/>
        <v>145</v>
      </c>
      <c r="B154" s="105" t="str">
        <f>B153</f>
        <v>58E &amp; 59E - Directional</v>
      </c>
      <c r="C154" s="104" t="s">
        <v>151</v>
      </c>
      <c r="D154" s="103">
        <v>250</v>
      </c>
      <c r="E154" s="102">
        <v>0.93</v>
      </c>
      <c r="F154" s="102">
        <v>4.7699999999999996</v>
      </c>
      <c r="G154" s="101">
        <f>SUM(E154:F154)</f>
        <v>5.6999999999999993</v>
      </c>
      <c r="H154" s="100">
        <f>ROUND(+G154*$L$10,2)</f>
        <v>0.34</v>
      </c>
      <c r="I154" s="106">
        <v>200</v>
      </c>
      <c r="J154" s="98">
        <f t="shared" si="52"/>
        <v>1140</v>
      </c>
      <c r="K154" s="98">
        <f t="shared" si="52"/>
        <v>68</v>
      </c>
    </row>
    <row r="155" spans="1:11" x14ac:dyDescent="0.2">
      <c r="A155" s="91">
        <f t="shared" si="47"/>
        <v>146</v>
      </c>
      <c r="B155" s="105" t="str">
        <f>B154</f>
        <v>58E &amp; 59E - Directional</v>
      </c>
      <c r="C155" s="104" t="s">
        <v>151</v>
      </c>
      <c r="D155" s="103">
        <v>400</v>
      </c>
      <c r="E155" s="102">
        <v>1.48</v>
      </c>
      <c r="F155" s="102">
        <v>7.64</v>
      </c>
      <c r="G155" s="101">
        <f>SUM(E155:F155)</f>
        <v>9.1199999999999992</v>
      </c>
      <c r="H155" s="100">
        <f>ROUND(+G155*$L$10,2)</f>
        <v>0.54</v>
      </c>
      <c r="I155" s="106">
        <v>924</v>
      </c>
      <c r="J155" s="98">
        <f t="shared" si="52"/>
        <v>8427</v>
      </c>
      <c r="K155" s="98">
        <f t="shared" si="52"/>
        <v>499</v>
      </c>
    </row>
    <row r="156" spans="1:11" x14ac:dyDescent="0.2">
      <c r="A156" s="91">
        <f t="shared" si="47"/>
        <v>147</v>
      </c>
      <c r="B156" s="105" t="str">
        <f>B155</f>
        <v>58E &amp; 59E - Directional</v>
      </c>
      <c r="C156" s="104" t="s">
        <v>151</v>
      </c>
      <c r="D156" s="103">
        <v>1000</v>
      </c>
      <c r="E156" s="102">
        <v>3.7</v>
      </c>
      <c r="F156" s="102">
        <v>19.09</v>
      </c>
      <c r="G156" s="101">
        <f>SUM(E156:F156)</f>
        <v>22.79</v>
      </c>
      <c r="H156" s="100">
        <f>ROUND(+G156*$L$10,2)</f>
        <v>1.35</v>
      </c>
      <c r="I156" s="106">
        <v>1383</v>
      </c>
      <c r="J156" s="98">
        <f t="shared" si="52"/>
        <v>31519</v>
      </c>
      <c r="K156" s="98">
        <f t="shared" si="52"/>
        <v>1867</v>
      </c>
    </row>
    <row r="157" spans="1:11" x14ac:dyDescent="0.2">
      <c r="A157" s="91">
        <f t="shared" si="47"/>
        <v>148</v>
      </c>
      <c r="B157" s="105"/>
      <c r="C157" s="104"/>
      <c r="D157" s="103"/>
      <c r="E157" s="102"/>
      <c r="F157" s="102"/>
      <c r="G157" s="101"/>
      <c r="H157" s="100"/>
      <c r="I157" s="106"/>
      <c r="J157" s="92"/>
      <c r="K157" s="92"/>
    </row>
    <row r="158" spans="1:11" x14ac:dyDescent="0.2">
      <c r="A158" s="91">
        <f t="shared" si="47"/>
        <v>149</v>
      </c>
      <c r="B158" s="105" t="str">
        <f>B147</f>
        <v>58E &amp; 59E - Horizontal</v>
      </c>
      <c r="C158" s="104" t="s">
        <v>151</v>
      </c>
      <c r="D158" s="103">
        <v>250</v>
      </c>
      <c r="E158" s="102">
        <v>0.93</v>
      </c>
      <c r="F158" s="102">
        <v>4.7699999999999996</v>
      </c>
      <c r="G158" s="101">
        <f>SUM(E158:F158)</f>
        <v>5.6999999999999993</v>
      </c>
      <c r="H158" s="100">
        <f>ROUND(+G158*$L$10,2)</f>
        <v>0.34</v>
      </c>
      <c r="I158" s="106">
        <v>100</v>
      </c>
      <c r="J158" s="98">
        <f>ROUND($I158*G158,0)</f>
        <v>570</v>
      </c>
      <c r="K158" s="98">
        <f>ROUND($I158*H158,0)</f>
        <v>34</v>
      </c>
    </row>
    <row r="159" spans="1:11" x14ac:dyDescent="0.2">
      <c r="A159" s="91">
        <f t="shared" si="47"/>
        <v>150</v>
      </c>
      <c r="B159" s="105" t="str">
        <f>B158</f>
        <v>58E &amp; 59E - Horizontal</v>
      </c>
      <c r="C159" s="104" t="s">
        <v>151</v>
      </c>
      <c r="D159" s="103">
        <v>400</v>
      </c>
      <c r="E159" s="102">
        <v>1.48</v>
      </c>
      <c r="F159" s="102">
        <v>7.64</v>
      </c>
      <c r="G159" s="101">
        <f>SUM(E159:F159)</f>
        <v>9.1199999999999992</v>
      </c>
      <c r="H159" s="100">
        <f>ROUND(+G159*$L$10,2)</f>
        <v>0.54</v>
      </c>
      <c r="I159" s="106">
        <v>468</v>
      </c>
      <c r="J159" s="98">
        <f>ROUND($I159*G159,0)</f>
        <v>4268</v>
      </c>
      <c r="K159" s="98">
        <f>ROUND($I159*H159,0)</f>
        <v>253</v>
      </c>
    </row>
    <row r="160" spans="1:11" x14ac:dyDescent="0.2">
      <c r="A160" s="91">
        <f t="shared" si="47"/>
        <v>151</v>
      </c>
      <c r="B160" s="105"/>
      <c r="C160" s="104"/>
      <c r="D160" s="103"/>
      <c r="E160" s="102"/>
      <c r="F160" s="102"/>
      <c r="G160" s="101"/>
      <c r="H160" s="100"/>
      <c r="I160" s="106"/>
      <c r="J160" s="92"/>
      <c r="K160" s="92"/>
    </row>
    <row r="161" spans="1:11" x14ac:dyDescent="0.2">
      <c r="A161" s="91">
        <f t="shared" si="47"/>
        <v>152</v>
      </c>
      <c r="B161" s="105" t="s">
        <v>150</v>
      </c>
      <c r="C161" s="104" t="s">
        <v>135</v>
      </c>
      <c r="D161" s="108" t="s">
        <v>248</v>
      </c>
      <c r="E161" s="102">
        <v>0.06</v>
      </c>
      <c r="F161" s="102">
        <v>0.28999999999999998</v>
      </c>
      <c r="G161" s="101">
        <f t="shared" ref="G161:G176" si="53">SUM(E161:F161)</f>
        <v>0.35</v>
      </c>
      <c r="H161" s="100">
        <f t="shared" ref="H161:H176" si="54">ROUND(+G161*$L$10,2)</f>
        <v>0.02</v>
      </c>
      <c r="I161" s="99">
        <v>0</v>
      </c>
      <c r="J161" s="98">
        <f t="shared" ref="J161:J176" si="55">ROUND($I161*G161,0)</f>
        <v>0</v>
      </c>
      <c r="K161" s="98">
        <f t="shared" ref="K161:K176" si="56">ROUND($I161*H161,0)</f>
        <v>0</v>
      </c>
    </row>
    <row r="162" spans="1:11" x14ac:dyDescent="0.2">
      <c r="A162" s="91">
        <f t="shared" si="47"/>
        <v>153</v>
      </c>
      <c r="B162" s="105" t="s">
        <v>150</v>
      </c>
      <c r="C162" s="104" t="s">
        <v>135</v>
      </c>
      <c r="D162" s="107" t="s">
        <v>247</v>
      </c>
      <c r="E162" s="102">
        <v>0.17</v>
      </c>
      <c r="F162" s="102">
        <v>0.86</v>
      </c>
      <c r="G162" s="101">
        <f t="shared" si="53"/>
        <v>1.03</v>
      </c>
      <c r="H162" s="100">
        <f t="shared" si="54"/>
        <v>0.06</v>
      </c>
      <c r="I162" s="106">
        <v>50</v>
      </c>
      <c r="J162" s="98">
        <f t="shared" si="55"/>
        <v>52</v>
      </c>
      <c r="K162" s="98">
        <f t="shared" si="56"/>
        <v>3</v>
      </c>
    </row>
    <row r="163" spans="1:11" x14ac:dyDescent="0.2">
      <c r="A163" s="91">
        <f t="shared" si="47"/>
        <v>154</v>
      </c>
      <c r="B163" s="105" t="str">
        <f t="shared" ref="B163:B176" si="57">B162</f>
        <v>58E &amp; 59E</v>
      </c>
      <c r="C163" s="104" t="s">
        <v>135</v>
      </c>
      <c r="D163" s="103" t="s">
        <v>148</v>
      </c>
      <c r="E163" s="102">
        <v>0.28000000000000003</v>
      </c>
      <c r="F163" s="102">
        <v>1.43</v>
      </c>
      <c r="G163" s="101">
        <f t="shared" si="53"/>
        <v>1.71</v>
      </c>
      <c r="H163" s="100">
        <f t="shared" si="54"/>
        <v>0.1</v>
      </c>
      <c r="I163" s="106">
        <v>837</v>
      </c>
      <c r="J163" s="98">
        <f t="shared" si="55"/>
        <v>1431</v>
      </c>
      <c r="K163" s="98">
        <f t="shared" si="56"/>
        <v>84</v>
      </c>
    </row>
    <row r="164" spans="1:11" x14ac:dyDescent="0.2">
      <c r="A164" s="91">
        <f t="shared" si="47"/>
        <v>155</v>
      </c>
      <c r="B164" s="105" t="str">
        <f t="shared" si="57"/>
        <v>58E &amp; 59E</v>
      </c>
      <c r="C164" s="104" t="s">
        <v>135</v>
      </c>
      <c r="D164" s="103" t="s">
        <v>147</v>
      </c>
      <c r="E164" s="102">
        <v>0.39</v>
      </c>
      <c r="F164" s="102">
        <v>2</v>
      </c>
      <c r="G164" s="101">
        <f t="shared" si="53"/>
        <v>2.39</v>
      </c>
      <c r="H164" s="100">
        <f t="shared" si="54"/>
        <v>0.14000000000000001</v>
      </c>
      <c r="I164" s="106">
        <v>194</v>
      </c>
      <c r="J164" s="98">
        <f t="shared" si="55"/>
        <v>464</v>
      </c>
      <c r="K164" s="98">
        <f t="shared" si="56"/>
        <v>27</v>
      </c>
    </row>
    <row r="165" spans="1:11" x14ac:dyDescent="0.2">
      <c r="A165" s="91">
        <f t="shared" si="47"/>
        <v>156</v>
      </c>
      <c r="B165" s="105" t="str">
        <f t="shared" si="57"/>
        <v>58E &amp; 59E</v>
      </c>
      <c r="C165" s="104" t="s">
        <v>135</v>
      </c>
      <c r="D165" s="103" t="s">
        <v>146</v>
      </c>
      <c r="E165" s="102">
        <v>0.5</v>
      </c>
      <c r="F165" s="102">
        <v>2.58</v>
      </c>
      <c r="G165" s="101">
        <f t="shared" si="53"/>
        <v>3.08</v>
      </c>
      <c r="H165" s="100">
        <f t="shared" si="54"/>
        <v>0.18</v>
      </c>
      <c r="I165" s="106">
        <v>1675</v>
      </c>
      <c r="J165" s="98">
        <f t="shared" si="55"/>
        <v>5159</v>
      </c>
      <c r="K165" s="98">
        <f t="shared" si="56"/>
        <v>302</v>
      </c>
    </row>
    <row r="166" spans="1:11" x14ac:dyDescent="0.2">
      <c r="A166" s="91">
        <f t="shared" si="47"/>
        <v>157</v>
      </c>
      <c r="B166" s="105" t="str">
        <f t="shared" si="57"/>
        <v>58E &amp; 59E</v>
      </c>
      <c r="C166" s="104" t="s">
        <v>135</v>
      </c>
      <c r="D166" s="103" t="s">
        <v>145</v>
      </c>
      <c r="E166" s="102">
        <v>0.61</v>
      </c>
      <c r="F166" s="102">
        <v>3.15</v>
      </c>
      <c r="G166" s="101">
        <f t="shared" si="53"/>
        <v>3.76</v>
      </c>
      <c r="H166" s="100">
        <f t="shared" si="54"/>
        <v>0.22</v>
      </c>
      <c r="I166" s="106">
        <v>320</v>
      </c>
      <c r="J166" s="98">
        <f t="shared" si="55"/>
        <v>1203</v>
      </c>
      <c r="K166" s="98">
        <f t="shared" si="56"/>
        <v>70</v>
      </c>
    </row>
    <row r="167" spans="1:11" x14ac:dyDescent="0.2">
      <c r="A167" s="91">
        <f t="shared" si="47"/>
        <v>158</v>
      </c>
      <c r="B167" s="105" t="str">
        <f t="shared" si="57"/>
        <v>58E &amp; 59E</v>
      </c>
      <c r="C167" s="104" t="s">
        <v>135</v>
      </c>
      <c r="D167" s="103" t="s">
        <v>144</v>
      </c>
      <c r="E167" s="102">
        <v>0.72</v>
      </c>
      <c r="F167" s="102">
        <v>3.72</v>
      </c>
      <c r="G167" s="101">
        <f t="shared" si="53"/>
        <v>4.4400000000000004</v>
      </c>
      <c r="H167" s="100">
        <f t="shared" si="54"/>
        <v>0.26</v>
      </c>
      <c r="I167" s="99">
        <v>0</v>
      </c>
      <c r="J167" s="98">
        <f t="shared" si="55"/>
        <v>0</v>
      </c>
      <c r="K167" s="98">
        <f t="shared" si="56"/>
        <v>0</v>
      </c>
    </row>
    <row r="168" spans="1:11" x14ac:dyDescent="0.2">
      <c r="A168" s="91">
        <f t="shared" si="47"/>
        <v>159</v>
      </c>
      <c r="B168" s="105" t="str">
        <f t="shared" si="57"/>
        <v>58E &amp; 59E</v>
      </c>
      <c r="C168" s="104" t="s">
        <v>135</v>
      </c>
      <c r="D168" s="103" t="s">
        <v>143</v>
      </c>
      <c r="E168" s="102">
        <v>0.83</v>
      </c>
      <c r="F168" s="102">
        <v>4.3</v>
      </c>
      <c r="G168" s="101">
        <f t="shared" si="53"/>
        <v>5.13</v>
      </c>
      <c r="H168" s="100">
        <f t="shared" si="54"/>
        <v>0.3</v>
      </c>
      <c r="I168" s="106">
        <v>180</v>
      </c>
      <c r="J168" s="98">
        <f t="shared" si="55"/>
        <v>923</v>
      </c>
      <c r="K168" s="98">
        <f t="shared" si="56"/>
        <v>54</v>
      </c>
    </row>
    <row r="169" spans="1:11" x14ac:dyDescent="0.2">
      <c r="A169" s="91">
        <f t="shared" si="47"/>
        <v>160</v>
      </c>
      <c r="B169" s="105" t="str">
        <f t="shared" si="57"/>
        <v>58E &amp; 59E</v>
      </c>
      <c r="C169" s="104" t="s">
        <v>135</v>
      </c>
      <c r="D169" s="103" t="s">
        <v>142</v>
      </c>
      <c r="E169" s="102">
        <v>0.94</v>
      </c>
      <c r="F169" s="102">
        <v>4.87</v>
      </c>
      <c r="G169" s="101">
        <f t="shared" si="53"/>
        <v>5.8100000000000005</v>
      </c>
      <c r="H169" s="100">
        <f t="shared" si="54"/>
        <v>0.34</v>
      </c>
      <c r="I169" s="106">
        <v>263</v>
      </c>
      <c r="J169" s="98">
        <f t="shared" si="55"/>
        <v>1528</v>
      </c>
      <c r="K169" s="98">
        <f t="shared" si="56"/>
        <v>89</v>
      </c>
    </row>
    <row r="170" spans="1:11" x14ac:dyDescent="0.2">
      <c r="A170" s="91">
        <f t="shared" si="47"/>
        <v>161</v>
      </c>
      <c r="B170" s="105" t="str">
        <f t="shared" si="57"/>
        <v>58E &amp; 59E</v>
      </c>
      <c r="C170" s="104" t="s">
        <v>135</v>
      </c>
      <c r="D170" s="103" t="s">
        <v>141</v>
      </c>
      <c r="E170" s="102">
        <v>1.06</v>
      </c>
      <c r="F170" s="102">
        <v>5.44</v>
      </c>
      <c r="G170" s="101">
        <f t="shared" si="53"/>
        <v>6.5</v>
      </c>
      <c r="H170" s="100">
        <f t="shared" si="54"/>
        <v>0.38</v>
      </c>
      <c r="I170" s="99">
        <v>0</v>
      </c>
      <c r="J170" s="98">
        <f t="shared" si="55"/>
        <v>0</v>
      </c>
      <c r="K170" s="98">
        <f t="shared" si="56"/>
        <v>0</v>
      </c>
    </row>
    <row r="171" spans="1:11" x14ac:dyDescent="0.2">
      <c r="A171" s="91">
        <f t="shared" ref="A171:A176" si="58">+A170+1</f>
        <v>162</v>
      </c>
      <c r="B171" s="105" t="str">
        <f t="shared" si="57"/>
        <v>58E &amp; 59E</v>
      </c>
      <c r="C171" s="104" t="s">
        <v>135</v>
      </c>
      <c r="D171" s="103" t="s">
        <v>140</v>
      </c>
      <c r="E171" s="102">
        <v>1.3</v>
      </c>
      <c r="F171" s="102">
        <v>6.68</v>
      </c>
      <c r="G171" s="101">
        <f t="shared" si="53"/>
        <v>7.9799999999999995</v>
      </c>
      <c r="H171" s="100">
        <f t="shared" si="54"/>
        <v>0.47</v>
      </c>
      <c r="I171" s="99">
        <v>0</v>
      </c>
      <c r="J171" s="98">
        <f t="shared" si="55"/>
        <v>0</v>
      </c>
      <c r="K171" s="98">
        <f t="shared" si="56"/>
        <v>0</v>
      </c>
    </row>
    <row r="172" spans="1:11" x14ac:dyDescent="0.2">
      <c r="A172" s="91">
        <f t="shared" si="58"/>
        <v>163</v>
      </c>
      <c r="B172" s="105" t="str">
        <f t="shared" si="57"/>
        <v>58E &amp; 59E</v>
      </c>
      <c r="C172" s="104" t="s">
        <v>135</v>
      </c>
      <c r="D172" s="103" t="s">
        <v>139</v>
      </c>
      <c r="E172" s="102">
        <v>1.67</v>
      </c>
      <c r="F172" s="102">
        <v>8.59</v>
      </c>
      <c r="G172" s="101">
        <f t="shared" si="53"/>
        <v>10.26</v>
      </c>
      <c r="H172" s="100">
        <f t="shared" si="54"/>
        <v>0.61</v>
      </c>
      <c r="I172" s="99">
        <v>0</v>
      </c>
      <c r="J172" s="98">
        <f t="shared" si="55"/>
        <v>0</v>
      </c>
      <c r="K172" s="98">
        <f t="shared" si="56"/>
        <v>0</v>
      </c>
    </row>
    <row r="173" spans="1:11" x14ac:dyDescent="0.2">
      <c r="A173" s="91">
        <f t="shared" si="58"/>
        <v>164</v>
      </c>
      <c r="B173" s="105" t="str">
        <f t="shared" si="57"/>
        <v>58E &amp; 59E</v>
      </c>
      <c r="C173" s="104" t="s">
        <v>135</v>
      </c>
      <c r="D173" s="103" t="s">
        <v>138</v>
      </c>
      <c r="E173" s="102">
        <v>2.04</v>
      </c>
      <c r="F173" s="102">
        <v>10.5</v>
      </c>
      <c r="G173" s="101">
        <f t="shared" si="53"/>
        <v>12.54</v>
      </c>
      <c r="H173" s="100">
        <f t="shared" si="54"/>
        <v>0.74</v>
      </c>
      <c r="I173" s="99">
        <v>0</v>
      </c>
      <c r="J173" s="98">
        <f t="shared" si="55"/>
        <v>0</v>
      </c>
      <c r="K173" s="98">
        <f t="shared" si="56"/>
        <v>0</v>
      </c>
    </row>
    <row r="174" spans="1:11" x14ac:dyDescent="0.2">
      <c r="A174" s="91">
        <f t="shared" si="58"/>
        <v>165</v>
      </c>
      <c r="B174" s="105" t="str">
        <f t="shared" si="57"/>
        <v>58E &amp; 59E</v>
      </c>
      <c r="C174" s="104" t="s">
        <v>135</v>
      </c>
      <c r="D174" s="103" t="s">
        <v>137</v>
      </c>
      <c r="E174" s="102">
        <v>2.41</v>
      </c>
      <c r="F174" s="102">
        <v>12.41</v>
      </c>
      <c r="G174" s="101">
        <f t="shared" si="53"/>
        <v>14.82</v>
      </c>
      <c r="H174" s="100">
        <f t="shared" si="54"/>
        <v>0.88</v>
      </c>
      <c r="I174" s="99">
        <v>0</v>
      </c>
      <c r="J174" s="98">
        <f t="shared" si="55"/>
        <v>0</v>
      </c>
      <c r="K174" s="98">
        <f t="shared" si="56"/>
        <v>0</v>
      </c>
    </row>
    <row r="175" spans="1:11" x14ac:dyDescent="0.2">
      <c r="A175" s="91">
        <f t="shared" si="58"/>
        <v>166</v>
      </c>
      <c r="B175" s="105" t="str">
        <f t="shared" si="57"/>
        <v>58E &amp; 59E</v>
      </c>
      <c r="C175" s="104" t="s">
        <v>135</v>
      </c>
      <c r="D175" s="103" t="s">
        <v>136</v>
      </c>
      <c r="E175" s="102">
        <v>2.78</v>
      </c>
      <c r="F175" s="102">
        <v>14.32</v>
      </c>
      <c r="G175" s="101">
        <f t="shared" si="53"/>
        <v>17.100000000000001</v>
      </c>
      <c r="H175" s="100">
        <f t="shared" si="54"/>
        <v>1.01</v>
      </c>
      <c r="I175" s="99">
        <v>0</v>
      </c>
      <c r="J175" s="98">
        <f t="shared" si="55"/>
        <v>0</v>
      </c>
      <c r="K175" s="98">
        <f t="shared" si="56"/>
        <v>0</v>
      </c>
    </row>
    <row r="176" spans="1:11" x14ac:dyDescent="0.2">
      <c r="A176" s="91">
        <f t="shared" si="58"/>
        <v>167</v>
      </c>
      <c r="B176" s="105" t="str">
        <f t="shared" si="57"/>
        <v>58E &amp; 59E</v>
      </c>
      <c r="C176" s="104" t="s">
        <v>135</v>
      </c>
      <c r="D176" s="103" t="s">
        <v>134</v>
      </c>
      <c r="E176" s="102">
        <v>3.15</v>
      </c>
      <c r="F176" s="102">
        <v>16.23</v>
      </c>
      <c r="G176" s="101">
        <f t="shared" si="53"/>
        <v>19.38</v>
      </c>
      <c r="H176" s="100">
        <f t="shared" si="54"/>
        <v>1.1499999999999999</v>
      </c>
      <c r="I176" s="99">
        <v>0</v>
      </c>
      <c r="J176" s="98">
        <f t="shared" si="55"/>
        <v>0</v>
      </c>
      <c r="K176" s="98">
        <f t="shared" si="56"/>
        <v>0</v>
      </c>
    </row>
    <row r="177" spans="2:10" ht="10.8" thickBot="1" x14ac:dyDescent="0.25">
      <c r="B177" s="95"/>
      <c r="H177" s="97"/>
      <c r="I177" s="96"/>
    </row>
    <row r="178" spans="2:10" x14ac:dyDescent="0.2">
      <c r="B178" s="95"/>
      <c r="I178" s="94">
        <v>0</v>
      </c>
      <c r="J178" s="93" t="s">
        <v>246</v>
      </c>
    </row>
    <row r="179" spans="2:10" x14ac:dyDescent="0.2">
      <c r="I179" s="93"/>
    </row>
    <row r="183" spans="2:10" x14ac:dyDescent="0.2">
      <c r="I183" s="92"/>
    </row>
  </sheetData>
  <mergeCells count="4">
    <mergeCell ref="A1:L1"/>
    <mergeCell ref="A2:L2"/>
    <mergeCell ref="A3:L3"/>
    <mergeCell ref="B4:H4"/>
  </mergeCells>
  <printOptions horizontalCentered="1"/>
  <pageMargins left="0.7" right="0.7" top="0.75" bottom="0.75" header="0.3" footer="0.3"/>
  <pageSetup scale="61" fitToHeight="0" orientation="portrait" r:id="rId1"/>
  <headerFooter alignWithMargins="0">
    <oddHeader>&amp;C2021 Low Income Program Workpapers</oddHeader>
    <oddFooter>&amp;L&amp;F
&amp;A&amp;CPage#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9"/>
  <sheetViews>
    <sheetView zoomScaleNormal="100" workbookViewId="0">
      <selection activeCell="F45" sqref="F45"/>
    </sheetView>
  </sheetViews>
  <sheetFormatPr defaultColWidth="8.6640625" defaultRowHeight="10.199999999999999" x14ac:dyDescent="0.2"/>
  <cols>
    <col min="1" max="1" width="21.5546875" style="154" customWidth="1"/>
    <col min="2" max="2" width="7.6640625" style="154" bestFit="1" customWidth="1"/>
    <col min="3" max="3" width="12.6640625" style="154" bestFit="1" customWidth="1"/>
    <col min="4" max="4" width="9.6640625" style="154" bestFit="1" customWidth="1"/>
    <col min="5" max="5" width="10.33203125" style="154" bestFit="1" customWidth="1"/>
    <col min="6" max="6" width="10" style="154" bestFit="1" customWidth="1"/>
    <col min="7" max="7" width="2" style="154" customWidth="1"/>
    <col min="8" max="8" width="7.6640625" style="154" bestFit="1" customWidth="1"/>
    <col min="9" max="9" width="9.109375" style="154" bestFit="1" customWidth="1"/>
    <col min="10" max="10" width="7.6640625" style="154" bestFit="1" customWidth="1"/>
    <col min="11" max="11" width="9" style="154" bestFit="1" customWidth="1"/>
    <col min="12" max="13" width="9" style="154" customWidth="1"/>
    <col min="14" max="14" width="4" style="154" customWidth="1"/>
    <col min="15" max="16384" width="8.6640625" style="154"/>
  </cols>
  <sheetData>
    <row r="1" spans="1:18" s="155" customFormat="1" x14ac:dyDescent="0.2">
      <c r="A1" s="152" t="s">
        <v>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4"/>
    </row>
    <row r="2" spans="1:18" s="155" customFormat="1" x14ac:dyDescent="0.2">
      <c r="A2" s="152" t="s">
        <v>17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8" x14ac:dyDescent="0.2">
      <c r="A3" s="152" t="s">
        <v>315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</row>
    <row r="5" spans="1:18" x14ac:dyDescent="0.2">
      <c r="C5" s="424" t="s">
        <v>216</v>
      </c>
      <c r="D5" s="424"/>
      <c r="E5" s="424"/>
      <c r="F5" s="424"/>
      <c r="G5" s="157"/>
      <c r="H5" s="424" t="s">
        <v>217</v>
      </c>
      <c r="I5" s="424"/>
      <c r="J5" s="424"/>
      <c r="K5" s="424"/>
      <c r="L5" s="158"/>
      <c r="M5" s="158"/>
      <c r="O5" s="159"/>
      <c r="P5" s="159"/>
      <c r="Q5" s="159"/>
      <c r="R5" s="159"/>
    </row>
    <row r="6" spans="1:18" ht="20.399999999999999" x14ac:dyDescent="0.2">
      <c r="A6" s="160" t="s">
        <v>18</v>
      </c>
      <c r="B6" s="160" t="s">
        <v>19</v>
      </c>
      <c r="C6" s="160" t="s">
        <v>218</v>
      </c>
      <c r="D6" s="160" t="s">
        <v>219</v>
      </c>
      <c r="E6" s="160" t="s">
        <v>220</v>
      </c>
      <c r="F6" s="160" t="s">
        <v>221</v>
      </c>
      <c r="G6" s="157"/>
      <c r="H6" s="160" t="s">
        <v>218</v>
      </c>
      <c r="I6" s="160" t="s">
        <v>219</v>
      </c>
      <c r="J6" s="160" t="s">
        <v>220</v>
      </c>
      <c r="K6" s="160" t="s">
        <v>221</v>
      </c>
      <c r="L6" s="161" t="s">
        <v>20</v>
      </c>
      <c r="M6" s="160" t="s">
        <v>21</v>
      </c>
    </row>
    <row r="7" spans="1:18" x14ac:dyDescent="0.2">
      <c r="A7" s="162" t="s">
        <v>31</v>
      </c>
      <c r="B7" s="163">
        <f t="shared" ref="B7:B18" si="0">ROUND(+E73,0)</f>
        <v>803</v>
      </c>
      <c r="C7" s="4">
        <f t="shared" ref="C7:C18" si="1">ROUND(+$E$27,2)</f>
        <v>7.49</v>
      </c>
      <c r="D7" s="4">
        <f t="shared" ref="D7:D18" si="2">ROUND(IF($B7&gt;600,600*$E$67,$B7*$E$42),2)</f>
        <v>66.459999999999994</v>
      </c>
      <c r="E7" s="4">
        <f t="shared" ref="E7:E18" si="3">ROUND(IF($B7&gt;600,($B7-600)*$E$68,0),2)</f>
        <v>26.43</v>
      </c>
      <c r="F7" s="164">
        <f t="shared" ref="F7:F18" si="4">SUM(C7:E7)</f>
        <v>100.38</v>
      </c>
      <c r="G7" s="157"/>
      <c r="H7" s="4">
        <f t="shared" ref="H7:H18" si="5">ROUND(+$F$27,2)</f>
        <v>7.49</v>
      </c>
      <c r="I7" s="4">
        <f t="shared" ref="I7:I18" si="6">ROUND(IF($B7&gt;600,600*$F$67,$B7*$F$42),2)</f>
        <v>65.709999999999994</v>
      </c>
      <c r="J7" s="4">
        <f t="shared" ref="J7:J18" si="7">ROUND(IF($B7&gt;600,($B7-600)*$F$68,0),2)</f>
        <v>26.17</v>
      </c>
      <c r="K7" s="164">
        <f t="shared" ref="K7:K18" si="8">SUM(H7:J7)</f>
        <v>99.36999999999999</v>
      </c>
      <c r="L7" s="164">
        <f t="shared" ref="L7:L18" si="9">+K7-F7</f>
        <v>-1.0100000000000051</v>
      </c>
      <c r="M7" s="165">
        <f t="shared" ref="M7:M18" si="10">+L7/F7</f>
        <v>-1.0061765291890866E-2</v>
      </c>
    </row>
    <row r="8" spans="1:18" x14ac:dyDescent="0.2">
      <c r="A8" s="162" t="s">
        <v>32</v>
      </c>
      <c r="B8" s="163">
        <f t="shared" si="0"/>
        <v>963</v>
      </c>
      <c r="C8" s="4">
        <f t="shared" si="1"/>
        <v>7.49</v>
      </c>
      <c r="D8" s="4">
        <f t="shared" si="2"/>
        <v>66.459999999999994</v>
      </c>
      <c r="E8" s="4">
        <f t="shared" si="3"/>
        <v>47.26</v>
      </c>
      <c r="F8" s="164">
        <f t="shared" si="4"/>
        <v>121.20999999999998</v>
      </c>
      <c r="G8" s="157"/>
      <c r="H8" s="4">
        <f t="shared" si="5"/>
        <v>7.49</v>
      </c>
      <c r="I8" s="4">
        <f t="shared" si="6"/>
        <v>65.709999999999994</v>
      </c>
      <c r="J8" s="4">
        <f t="shared" si="7"/>
        <v>46.8</v>
      </c>
      <c r="K8" s="164">
        <f t="shared" si="8"/>
        <v>119.99999999999999</v>
      </c>
      <c r="L8" s="164">
        <f t="shared" si="9"/>
        <v>-1.2099999999999937</v>
      </c>
      <c r="M8" s="165">
        <f t="shared" si="10"/>
        <v>-9.9826746968071436E-3</v>
      </c>
    </row>
    <row r="9" spans="1:18" x14ac:dyDescent="0.2">
      <c r="A9" s="162" t="s">
        <v>33</v>
      </c>
      <c r="B9" s="163">
        <f t="shared" si="0"/>
        <v>1168</v>
      </c>
      <c r="C9" s="4">
        <f t="shared" si="1"/>
        <v>7.49</v>
      </c>
      <c r="D9" s="4">
        <f t="shared" si="2"/>
        <v>66.459999999999994</v>
      </c>
      <c r="E9" s="4">
        <f t="shared" si="3"/>
        <v>73.95</v>
      </c>
      <c r="F9" s="164">
        <f t="shared" si="4"/>
        <v>147.89999999999998</v>
      </c>
      <c r="G9" s="157"/>
      <c r="H9" s="4">
        <f t="shared" si="5"/>
        <v>7.49</v>
      </c>
      <c r="I9" s="4">
        <f t="shared" si="6"/>
        <v>65.709999999999994</v>
      </c>
      <c r="J9" s="4">
        <f t="shared" si="7"/>
        <v>73.23</v>
      </c>
      <c r="K9" s="164">
        <f t="shared" si="8"/>
        <v>146.43</v>
      </c>
      <c r="L9" s="164">
        <f t="shared" si="9"/>
        <v>-1.4699999999999704</v>
      </c>
      <c r="M9" s="165">
        <f t="shared" si="10"/>
        <v>-9.9391480730221145E-3</v>
      </c>
    </row>
    <row r="10" spans="1:18" x14ac:dyDescent="0.2">
      <c r="A10" s="162" t="s">
        <v>22</v>
      </c>
      <c r="B10" s="163">
        <f t="shared" si="0"/>
        <v>1100</v>
      </c>
      <c r="C10" s="4">
        <f t="shared" si="1"/>
        <v>7.49</v>
      </c>
      <c r="D10" s="4">
        <f t="shared" si="2"/>
        <v>66.459999999999994</v>
      </c>
      <c r="E10" s="4">
        <f t="shared" si="3"/>
        <v>65.09</v>
      </c>
      <c r="F10" s="164">
        <f t="shared" si="4"/>
        <v>139.04</v>
      </c>
      <c r="G10" s="157"/>
      <c r="H10" s="4">
        <f t="shared" si="5"/>
        <v>7.49</v>
      </c>
      <c r="I10" s="4">
        <f t="shared" si="6"/>
        <v>65.709999999999994</v>
      </c>
      <c r="J10" s="4">
        <f t="shared" si="7"/>
        <v>64.459999999999994</v>
      </c>
      <c r="K10" s="164">
        <f t="shared" si="8"/>
        <v>137.65999999999997</v>
      </c>
      <c r="L10" s="164">
        <f t="shared" si="9"/>
        <v>-1.3800000000000239</v>
      </c>
      <c r="M10" s="165">
        <f t="shared" si="10"/>
        <v>-9.9252013808977559E-3</v>
      </c>
    </row>
    <row r="11" spans="1:18" x14ac:dyDescent="0.2">
      <c r="A11" s="162" t="s">
        <v>23</v>
      </c>
      <c r="B11" s="163">
        <f t="shared" si="0"/>
        <v>992</v>
      </c>
      <c r="C11" s="4">
        <f t="shared" si="1"/>
        <v>7.49</v>
      </c>
      <c r="D11" s="4">
        <f t="shared" si="2"/>
        <v>66.459999999999994</v>
      </c>
      <c r="E11" s="4">
        <f t="shared" si="3"/>
        <v>51.03</v>
      </c>
      <c r="F11" s="164">
        <f t="shared" si="4"/>
        <v>124.97999999999999</v>
      </c>
      <c r="G11" s="157"/>
      <c r="H11" s="4">
        <f t="shared" si="5"/>
        <v>7.49</v>
      </c>
      <c r="I11" s="4">
        <f t="shared" si="6"/>
        <v>65.709999999999994</v>
      </c>
      <c r="J11" s="4">
        <f t="shared" si="7"/>
        <v>50.54</v>
      </c>
      <c r="K11" s="164">
        <f t="shared" si="8"/>
        <v>123.73999999999998</v>
      </c>
      <c r="L11" s="164">
        <f t="shared" si="9"/>
        <v>-1.2400000000000091</v>
      </c>
      <c r="M11" s="165">
        <f t="shared" si="10"/>
        <v>-9.9215874539927123E-3</v>
      </c>
    </row>
    <row r="12" spans="1:18" x14ac:dyDescent="0.2">
      <c r="A12" s="162" t="s">
        <v>24</v>
      </c>
      <c r="B12" s="163">
        <f t="shared" si="0"/>
        <v>959</v>
      </c>
      <c r="C12" s="4">
        <f t="shared" si="1"/>
        <v>7.49</v>
      </c>
      <c r="D12" s="4">
        <f t="shared" si="2"/>
        <v>66.459999999999994</v>
      </c>
      <c r="E12" s="4">
        <f t="shared" si="3"/>
        <v>46.74</v>
      </c>
      <c r="F12" s="164">
        <f t="shared" si="4"/>
        <v>120.69</v>
      </c>
      <c r="G12" s="157"/>
      <c r="H12" s="4">
        <f t="shared" si="5"/>
        <v>7.49</v>
      </c>
      <c r="I12" s="4">
        <f t="shared" si="6"/>
        <v>65.709999999999994</v>
      </c>
      <c r="J12" s="4">
        <f t="shared" si="7"/>
        <v>46.28</v>
      </c>
      <c r="K12" s="164">
        <f t="shared" si="8"/>
        <v>119.47999999999999</v>
      </c>
      <c r="L12" s="164">
        <f t="shared" si="9"/>
        <v>-1.210000000000008</v>
      </c>
      <c r="M12" s="165">
        <f t="shared" si="10"/>
        <v>-1.0025685640898235E-2</v>
      </c>
    </row>
    <row r="13" spans="1:18" x14ac:dyDescent="0.2">
      <c r="A13" s="162" t="s">
        <v>25</v>
      </c>
      <c r="B13" s="163">
        <f t="shared" si="0"/>
        <v>803</v>
      </c>
      <c r="C13" s="4">
        <f t="shared" si="1"/>
        <v>7.49</v>
      </c>
      <c r="D13" s="4">
        <f t="shared" si="2"/>
        <v>66.459999999999994</v>
      </c>
      <c r="E13" s="4">
        <f t="shared" si="3"/>
        <v>26.43</v>
      </c>
      <c r="F13" s="164">
        <f t="shared" si="4"/>
        <v>100.38</v>
      </c>
      <c r="G13" s="157"/>
      <c r="H13" s="4">
        <f t="shared" si="5"/>
        <v>7.49</v>
      </c>
      <c r="I13" s="4">
        <f t="shared" si="6"/>
        <v>65.709999999999994</v>
      </c>
      <c r="J13" s="4">
        <f t="shared" si="7"/>
        <v>26.17</v>
      </c>
      <c r="K13" s="164">
        <f t="shared" si="8"/>
        <v>99.36999999999999</v>
      </c>
      <c r="L13" s="164">
        <f t="shared" si="9"/>
        <v>-1.0100000000000051</v>
      </c>
      <c r="M13" s="165">
        <f t="shared" si="10"/>
        <v>-1.0061765291890866E-2</v>
      </c>
    </row>
    <row r="14" spans="1:18" x14ac:dyDescent="0.2">
      <c r="A14" s="162" t="s">
        <v>26</v>
      </c>
      <c r="B14" s="163">
        <f t="shared" si="0"/>
        <v>700</v>
      </c>
      <c r="C14" s="4">
        <f t="shared" si="1"/>
        <v>7.49</v>
      </c>
      <c r="D14" s="4">
        <f t="shared" si="2"/>
        <v>66.459999999999994</v>
      </c>
      <c r="E14" s="4">
        <f t="shared" si="3"/>
        <v>13.02</v>
      </c>
      <c r="F14" s="164">
        <f t="shared" si="4"/>
        <v>86.969999999999985</v>
      </c>
      <c r="G14" s="157"/>
      <c r="H14" s="4">
        <f t="shared" si="5"/>
        <v>7.49</v>
      </c>
      <c r="I14" s="4">
        <f t="shared" si="6"/>
        <v>65.709999999999994</v>
      </c>
      <c r="J14" s="4">
        <f t="shared" si="7"/>
        <v>12.89</v>
      </c>
      <c r="K14" s="164">
        <f t="shared" si="8"/>
        <v>86.089999999999989</v>
      </c>
      <c r="L14" s="164">
        <f t="shared" si="9"/>
        <v>-0.87999999999999545</v>
      </c>
      <c r="M14" s="165">
        <f t="shared" si="10"/>
        <v>-1.011843164309527E-2</v>
      </c>
    </row>
    <row r="15" spans="1:18" x14ac:dyDescent="0.2">
      <c r="A15" s="162" t="s">
        <v>27</v>
      </c>
      <c r="B15" s="163">
        <f t="shared" si="0"/>
        <v>669</v>
      </c>
      <c r="C15" s="4">
        <f t="shared" si="1"/>
        <v>7.49</v>
      </c>
      <c r="D15" s="4">
        <f t="shared" si="2"/>
        <v>66.459999999999994</v>
      </c>
      <c r="E15" s="4">
        <f t="shared" si="3"/>
        <v>8.98</v>
      </c>
      <c r="F15" s="164">
        <f t="shared" si="4"/>
        <v>82.929999999999993</v>
      </c>
      <c r="G15" s="157"/>
      <c r="H15" s="4">
        <f t="shared" si="5"/>
        <v>7.49</v>
      </c>
      <c r="I15" s="4">
        <f t="shared" si="6"/>
        <v>65.709999999999994</v>
      </c>
      <c r="J15" s="4">
        <f t="shared" si="7"/>
        <v>8.9</v>
      </c>
      <c r="K15" s="164">
        <f t="shared" si="8"/>
        <v>82.1</v>
      </c>
      <c r="L15" s="164">
        <f t="shared" si="9"/>
        <v>-0.82999999999999829</v>
      </c>
      <c r="M15" s="165">
        <f t="shared" si="10"/>
        <v>-1.0008440853732044E-2</v>
      </c>
    </row>
    <row r="16" spans="1:18" x14ac:dyDescent="0.2">
      <c r="A16" s="162" t="s">
        <v>28</v>
      </c>
      <c r="B16" s="163">
        <f t="shared" si="0"/>
        <v>745</v>
      </c>
      <c r="C16" s="4">
        <f t="shared" si="1"/>
        <v>7.49</v>
      </c>
      <c r="D16" s="4">
        <f t="shared" si="2"/>
        <v>66.459999999999994</v>
      </c>
      <c r="E16" s="4">
        <f t="shared" si="3"/>
        <v>18.88</v>
      </c>
      <c r="F16" s="164">
        <f t="shared" si="4"/>
        <v>92.829999999999984</v>
      </c>
      <c r="G16" s="157"/>
      <c r="H16" s="4">
        <f t="shared" si="5"/>
        <v>7.49</v>
      </c>
      <c r="I16" s="4">
        <f t="shared" si="6"/>
        <v>65.709999999999994</v>
      </c>
      <c r="J16" s="4">
        <f t="shared" si="7"/>
        <v>18.690000000000001</v>
      </c>
      <c r="K16" s="164">
        <f t="shared" si="8"/>
        <v>91.889999999999986</v>
      </c>
      <c r="L16" s="164">
        <f t="shared" si="9"/>
        <v>-0.93999999999999773</v>
      </c>
      <c r="M16" s="165">
        <f t="shared" si="10"/>
        <v>-1.0126036841538273E-2</v>
      </c>
    </row>
    <row r="17" spans="1:13" x14ac:dyDescent="0.2">
      <c r="A17" s="162" t="s">
        <v>29</v>
      </c>
      <c r="B17" s="163">
        <f t="shared" si="0"/>
        <v>750</v>
      </c>
      <c r="C17" s="4">
        <f t="shared" si="1"/>
        <v>7.49</v>
      </c>
      <c r="D17" s="4">
        <f t="shared" si="2"/>
        <v>66.459999999999994</v>
      </c>
      <c r="E17" s="4">
        <f t="shared" si="3"/>
        <v>19.53</v>
      </c>
      <c r="F17" s="164">
        <f t="shared" si="4"/>
        <v>93.47999999999999</v>
      </c>
      <c r="G17" s="157"/>
      <c r="H17" s="4">
        <f t="shared" si="5"/>
        <v>7.49</v>
      </c>
      <c r="I17" s="4">
        <f t="shared" si="6"/>
        <v>65.709999999999994</v>
      </c>
      <c r="J17" s="4">
        <f t="shared" si="7"/>
        <v>19.34</v>
      </c>
      <c r="K17" s="164">
        <f t="shared" si="8"/>
        <v>92.539999999999992</v>
      </c>
      <c r="L17" s="164">
        <f t="shared" si="9"/>
        <v>-0.93999999999999773</v>
      </c>
      <c r="M17" s="165">
        <f t="shared" si="10"/>
        <v>-1.005562687205817E-2</v>
      </c>
    </row>
    <row r="18" spans="1:13" x14ac:dyDescent="0.2">
      <c r="A18" s="162" t="s">
        <v>30</v>
      </c>
      <c r="B18" s="163">
        <f t="shared" si="0"/>
        <v>685</v>
      </c>
      <c r="C18" s="4">
        <f t="shared" si="1"/>
        <v>7.49</v>
      </c>
      <c r="D18" s="4">
        <f t="shared" si="2"/>
        <v>66.459999999999994</v>
      </c>
      <c r="E18" s="4">
        <f t="shared" si="3"/>
        <v>11.07</v>
      </c>
      <c r="F18" s="164">
        <f t="shared" si="4"/>
        <v>85.019999999999982</v>
      </c>
      <c r="G18" s="157"/>
      <c r="H18" s="4">
        <f t="shared" si="5"/>
        <v>7.49</v>
      </c>
      <c r="I18" s="4">
        <f t="shared" si="6"/>
        <v>65.709999999999994</v>
      </c>
      <c r="J18" s="4">
        <f t="shared" si="7"/>
        <v>10.96</v>
      </c>
      <c r="K18" s="164">
        <f t="shared" si="8"/>
        <v>84.16</v>
      </c>
      <c r="L18" s="164">
        <f t="shared" si="9"/>
        <v>-0.85999999999998522</v>
      </c>
      <c r="M18" s="165">
        <f t="shared" si="10"/>
        <v>-1.0115266996000769E-2</v>
      </c>
    </row>
    <row r="19" spans="1:13" x14ac:dyDescent="0.2">
      <c r="C19" s="4"/>
      <c r="G19" s="157"/>
      <c r="H19" s="4"/>
      <c r="M19" s="165"/>
    </row>
    <row r="20" spans="1:13" ht="10.8" thickBot="1" x14ac:dyDescent="0.25">
      <c r="A20" s="166" t="s">
        <v>34</v>
      </c>
      <c r="B20" s="167">
        <f>SUM(B7:B19)</f>
        <v>10337</v>
      </c>
      <c r="C20" s="6">
        <f>SUM(C7:C19)</f>
        <v>89.88</v>
      </c>
      <c r="D20" s="6">
        <f>SUM(D7:D19)</f>
        <v>797.5200000000001</v>
      </c>
      <c r="E20" s="6">
        <f>SUM(E7:E19)</f>
        <v>408.41</v>
      </c>
      <c r="F20" s="6">
        <f>SUM(F7:F19)</f>
        <v>1295.81</v>
      </c>
      <c r="G20" s="157"/>
      <c r="H20" s="6">
        <f>SUM(H7:H19)</f>
        <v>89.88</v>
      </c>
      <c r="I20" s="6">
        <f>SUM(I7:I19)</f>
        <v>788.5200000000001</v>
      </c>
      <c r="J20" s="6">
        <f>SUM(J7:J19)</f>
        <v>404.42999999999995</v>
      </c>
      <c r="K20" s="6">
        <f>SUM(K7:K19)</f>
        <v>1282.8300000000002</v>
      </c>
      <c r="L20" s="6">
        <f>+K20-F20</f>
        <v>-12.979999999999791</v>
      </c>
      <c r="M20" s="168">
        <f>+L20/F20</f>
        <v>-1.0016900625863199E-2</v>
      </c>
    </row>
    <row r="21" spans="1:13" ht="10.8" thickTop="1" x14ac:dyDescent="0.2">
      <c r="G21" s="157"/>
      <c r="M21" s="165"/>
    </row>
    <row r="22" spans="1:13" ht="10.8" thickBot="1" x14ac:dyDescent="0.25">
      <c r="A22" s="169" t="s">
        <v>122</v>
      </c>
      <c r="B22" s="170">
        <f>ROUND(AVERAGE(B7:B18),-2)</f>
        <v>900</v>
      </c>
      <c r="C22" s="171">
        <f>ROUND(+$E$27,2)</f>
        <v>7.49</v>
      </c>
      <c r="D22" s="171">
        <f>ROUND(IF($B22&gt;600,600*$E$67,$B22*$E$42),2)</f>
        <v>66.459999999999994</v>
      </c>
      <c r="E22" s="171">
        <f>ROUND(IF($B22&gt;600,($B22-600)*$E$68,0),2)</f>
        <v>39.06</v>
      </c>
      <c r="F22" s="171">
        <f>SUM(C22:E22)</f>
        <v>113.00999999999999</v>
      </c>
      <c r="G22" s="157"/>
      <c r="H22" s="171">
        <f>ROUND(+$F$27,2)</f>
        <v>7.49</v>
      </c>
      <c r="I22" s="171">
        <f>ROUND(IF($B22&gt;600,600*$F$67,$B22*$F$42),2)</f>
        <v>65.709999999999994</v>
      </c>
      <c r="J22" s="171">
        <f>ROUND(IF($B22&gt;600,($B22-600)*$F$68,0),2)</f>
        <v>38.68</v>
      </c>
      <c r="K22" s="171">
        <f>SUM(H22:J22)</f>
        <v>111.88</v>
      </c>
      <c r="L22" s="171">
        <f>+K22-F22</f>
        <v>-1.1299999999999955</v>
      </c>
      <c r="M22" s="168">
        <f>+L22/F22</f>
        <v>-9.999115122555486E-3</v>
      </c>
    </row>
    <row r="23" spans="1:13" ht="11.4" thickTop="1" thickBot="1" x14ac:dyDescent="0.25">
      <c r="A23" s="172" t="s">
        <v>122</v>
      </c>
      <c r="B23" s="173">
        <v>800</v>
      </c>
      <c r="C23" s="171">
        <f>ROUND(+$E$27,2)</f>
        <v>7.49</v>
      </c>
      <c r="D23" s="171">
        <f>ROUND(IF($B23&gt;600,600*$E$67,$B23*$E$42),2)</f>
        <v>66.459999999999994</v>
      </c>
      <c r="E23" s="171">
        <f>ROUND(IF($B23&gt;600,($B23-600)*$E$68,0),2)</f>
        <v>26.04</v>
      </c>
      <c r="F23" s="171">
        <f>SUM(C23:E23)</f>
        <v>99.989999999999981</v>
      </c>
      <c r="G23" s="157"/>
      <c r="H23" s="171">
        <f>ROUND(+$F$27,2)</f>
        <v>7.49</v>
      </c>
      <c r="I23" s="171">
        <f>ROUND(IF($B23&gt;600,600*$F$67,$B23*$F$42),2)</f>
        <v>65.709999999999994</v>
      </c>
      <c r="J23" s="171">
        <f>ROUND(IF($B23&gt;600,($B23-600)*$F$68,0),2)</f>
        <v>25.79</v>
      </c>
      <c r="K23" s="171">
        <f>SUM(H23:J23)</f>
        <v>98.989999999999981</v>
      </c>
      <c r="L23" s="171">
        <f>+K23-F23</f>
        <v>-1</v>
      </c>
      <c r="M23" s="174">
        <f>+L23/F23</f>
        <v>-1.0001000100010003E-2</v>
      </c>
    </row>
    <row r="24" spans="1:13" ht="10.8" thickTop="1" x14ac:dyDescent="0.2"/>
    <row r="25" spans="1:13" ht="40.799999999999997" x14ac:dyDescent="0.2">
      <c r="A25" s="175" t="s">
        <v>123</v>
      </c>
      <c r="B25" s="176"/>
      <c r="C25" s="176"/>
      <c r="D25" s="176"/>
      <c r="E25" s="177" t="s">
        <v>316</v>
      </c>
      <c r="F25" s="178" t="s">
        <v>317</v>
      </c>
    </row>
    <row r="26" spans="1:13" x14ac:dyDescent="0.2">
      <c r="A26" s="423" t="s">
        <v>35</v>
      </c>
      <c r="B26" s="423"/>
      <c r="C26" s="423"/>
      <c r="D26" s="423"/>
      <c r="E26" s="179"/>
      <c r="F26" s="179"/>
    </row>
    <row r="27" spans="1:13" x14ac:dyDescent="0.2">
      <c r="A27" s="425" t="s">
        <v>124</v>
      </c>
      <c r="B27" s="425"/>
      <c r="C27" s="425"/>
      <c r="D27" s="425"/>
      <c r="E27" s="180">
        <v>7.49</v>
      </c>
      <c r="F27" s="181">
        <f>E27</f>
        <v>7.49</v>
      </c>
      <c r="G27" s="129" t="s">
        <v>36</v>
      </c>
      <c r="H27" s="129"/>
    </row>
    <row r="28" spans="1:13" ht="10.8" thickBot="1" x14ac:dyDescent="0.25">
      <c r="A28" s="426" t="s">
        <v>108</v>
      </c>
      <c r="B28" s="426"/>
      <c r="C28" s="426"/>
      <c r="D28" s="426"/>
      <c r="E28" s="182">
        <f>SUM(E27)</f>
        <v>7.49</v>
      </c>
      <c r="F28" s="182">
        <f>SUM(F27:F27)</f>
        <v>7.49</v>
      </c>
    </row>
    <row r="29" spans="1:13" ht="10.8" thickTop="1" x14ac:dyDescent="0.2">
      <c r="A29" s="423" t="s">
        <v>37</v>
      </c>
      <c r="B29" s="423"/>
      <c r="C29" s="423"/>
      <c r="D29" s="423"/>
      <c r="E29" s="183"/>
      <c r="F29" s="183"/>
    </row>
    <row r="30" spans="1:13" x14ac:dyDescent="0.2">
      <c r="A30" s="425" t="s">
        <v>38</v>
      </c>
      <c r="B30" s="425"/>
      <c r="C30" s="425"/>
      <c r="D30" s="425"/>
      <c r="E30" s="184">
        <v>8.9437000000000003E-2</v>
      </c>
      <c r="F30" s="185">
        <f>E30</f>
        <v>8.9437000000000003E-2</v>
      </c>
      <c r="G30" s="129" t="s">
        <v>11</v>
      </c>
      <c r="H30" s="129"/>
    </row>
    <row r="31" spans="1:13" s="129" customFormat="1" x14ac:dyDescent="0.2">
      <c r="A31" s="427" t="s">
        <v>43</v>
      </c>
      <c r="B31" s="427"/>
      <c r="C31" s="427"/>
      <c r="D31" s="427"/>
      <c r="E31" s="187">
        <f>'Proposed Impacts'!F9</f>
        <v>2.6870000000000002E-3</v>
      </c>
      <c r="F31" s="187">
        <f>'Proposed Impacts'!G9</f>
        <v>1.428E-3</v>
      </c>
      <c r="G31" s="188" t="s">
        <v>11</v>
      </c>
      <c r="H31" s="188"/>
    </row>
    <row r="32" spans="1:13" s="129" customFormat="1" x14ac:dyDescent="0.2">
      <c r="A32" s="425" t="s">
        <v>106</v>
      </c>
      <c r="B32" s="425"/>
      <c r="C32" s="425"/>
      <c r="D32" s="425"/>
      <c r="E32" s="186">
        <v>2.6120000000000002E-3</v>
      </c>
      <c r="F32" s="185">
        <f t="shared" ref="F32:F40" si="11">E32</f>
        <v>2.6120000000000002E-3</v>
      </c>
      <c r="G32" s="129" t="s">
        <v>11</v>
      </c>
    </row>
    <row r="33" spans="1:8" s="129" customFormat="1" x14ac:dyDescent="0.2">
      <c r="A33" s="425" t="s">
        <v>269</v>
      </c>
      <c r="B33" s="425"/>
      <c r="C33" s="425"/>
      <c r="D33" s="425"/>
      <c r="E33" s="186">
        <v>1.828E-3</v>
      </c>
      <c r="F33" s="185">
        <f t="shared" si="11"/>
        <v>1.828E-3</v>
      </c>
      <c r="G33" s="129" t="s">
        <v>11</v>
      </c>
    </row>
    <row r="34" spans="1:8" s="129" customFormat="1" x14ac:dyDescent="0.2">
      <c r="A34" s="210" t="s">
        <v>270</v>
      </c>
      <c r="B34" s="210"/>
      <c r="C34" s="210"/>
      <c r="D34" s="210"/>
      <c r="E34" s="186">
        <v>0</v>
      </c>
      <c r="F34" s="185">
        <f t="shared" si="11"/>
        <v>0</v>
      </c>
      <c r="G34" s="129" t="s">
        <v>11</v>
      </c>
    </row>
    <row r="35" spans="1:8" s="129" customFormat="1" x14ac:dyDescent="0.2">
      <c r="A35" s="425" t="s">
        <v>271</v>
      </c>
      <c r="B35" s="425"/>
      <c r="C35" s="425"/>
      <c r="D35" s="425"/>
      <c r="E35" s="186">
        <v>2.6689999999999999E-3</v>
      </c>
      <c r="F35" s="185">
        <f t="shared" si="11"/>
        <v>2.6689999999999999E-3</v>
      </c>
      <c r="G35" s="129" t="s">
        <v>11</v>
      </c>
    </row>
    <row r="36" spans="1:8" s="129" customFormat="1" x14ac:dyDescent="0.2">
      <c r="A36" s="425" t="s">
        <v>272</v>
      </c>
      <c r="B36" s="425"/>
      <c r="C36" s="425"/>
      <c r="D36" s="425"/>
      <c r="E36" s="186">
        <v>1.0007E-2</v>
      </c>
      <c r="F36" s="185">
        <f t="shared" si="11"/>
        <v>1.0007E-2</v>
      </c>
      <c r="G36" s="129" t="s">
        <v>11</v>
      </c>
    </row>
    <row r="37" spans="1:8" s="129" customFormat="1" x14ac:dyDescent="0.2">
      <c r="A37" s="425" t="s">
        <v>273</v>
      </c>
      <c r="B37" s="425"/>
      <c r="C37" s="425"/>
      <c r="D37" s="425"/>
      <c r="E37" s="186">
        <v>5.0289999999999996E-3</v>
      </c>
      <c r="F37" s="185">
        <f t="shared" si="11"/>
        <v>5.0289999999999996E-3</v>
      </c>
      <c r="G37" s="129" t="s">
        <v>11</v>
      </c>
    </row>
    <row r="38" spans="1:8" s="129" customFormat="1" x14ac:dyDescent="0.2">
      <c r="A38" s="425" t="s">
        <v>274</v>
      </c>
      <c r="B38" s="425"/>
      <c r="C38" s="425"/>
      <c r="D38" s="425"/>
      <c r="E38" s="186">
        <v>3.19E-4</v>
      </c>
      <c r="F38" s="185">
        <f t="shared" si="11"/>
        <v>3.19E-4</v>
      </c>
      <c r="G38" s="129" t="s">
        <v>11</v>
      </c>
    </row>
    <row r="39" spans="1:8" s="129" customFormat="1" x14ac:dyDescent="0.2">
      <c r="A39" s="425" t="s">
        <v>222</v>
      </c>
      <c r="B39" s="425"/>
      <c r="C39" s="425"/>
      <c r="D39" s="425"/>
      <c r="E39" s="186">
        <v>-8.8400000000000002E-4</v>
      </c>
      <c r="F39" s="185">
        <f t="shared" si="11"/>
        <v>-8.8400000000000002E-4</v>
      </c>
      <c r="G39" s="129" t="s">
        <v>11</v>
      </c>
    </row>
    <row r="40" spans="1:8" s="129" customFormat="1" x14ac:dyDescent="0.2">
      <c r="A40" s="425" t="s">
        <v>107</v>
      </c>
      <c r="B40" s="425"/>
      <c r="C40" s="425"/>
      <c r="D40" s="425"/>
      <c r="E40" s="186">
        <v>-3.4759999999999999E-3</v>
      </c>
      <c r="F40" s="185">
        <f t="shared" si="11"/>
        <v>-3.4759999999999999E-3</v>
      </c>
      <c r="G40" s="129" t="s">
        <v>11</v>
      </c>
    </row>
    <row r="41" spans="1:8" s="129" customFormat="1" x14ac:dyDescent="0.2">
      <c r="A41" s="425" t="s">
        <v>227</v>
      </c>
      <c r="B41" s="425"/>
      <c r="C41" s="425"/>
      <c r="D41" s="425"/>
      <c r="E41" s="186">
        <v>0</v>
      </c>
      <c r="F41" s="185">
        <f>E41</f>
        <v>0</v>
      </c>
      <c r="G41" s="129" t="s">
        <v>11</v>
      </c>
    </row>
    <row r="42" spans="1:8" s="129" customFormat="1" ht="10.8" thickBot="1" x14ac:dyDescent="0.25">
      <c r="A42" s="428" t="s">
        <v>109</v>
      </c>
      <c r="B42" s="428"/>
      <c r="C42" s="428"/>
      <c r="D42" s="428"/>
      <c r="E42" s="189">
        <f>SUM(E30:E41)</f>
        <v>0.11022800000000002</v>
      </c>
      <c r="F42" s="189">
        <f>SUM(F30:F41)</f>
        <v>0.10896900000000001</v>
      </c>
      <c r="G42" s="129" t="s">
        <v>11</v>
      </c>
    </row>
    <row r="43" spans="1:8" s="129" customFormat="1" ht="10.8" thickTop="1" x14ac:dyDescent="0.2">
      <c r="A43" s="429"/>
      <c r="B43" s="429"/>
      <c r="C43" s="429"/>
      <c r="D43" s="429"/>
      <c r="E43" s="185"/>
      <c r="F43" s="185"/>
    </row>
    <row r="44" spans="1:8" s="129" customFormat="1" x14ac:dyDescent="0.2">
      <c r="A44" s="429" t="s">
        <v>39</v>
      </c>
      <c r="B44" s="429"/>
      <c r="C44" s="429"/>
      <c r="D44" s="429"/>
      <c r="E44" s="186">
        <v>0.10885400000000001</v>
      </c>
      <c r="F44" s="185">
        <f>E44</f>
        <v>0.10885400000000001</v>
      </c>
      <c r="G44" s="129" t="s">
        <v>11</v>
      </c>
    </row>
    <row r="45" spans="1:8" s="129" customFormat="1" x14ac:dyDescent="0.2">
      <c r="A45" s="427" t="s">
        <v>43</v>
      </c>
      <c r="B45" s="427"/>
      <c r="C45" s="427"/>
      <c r="D45" s="427"/>
      <c r="E45" s="190">
        <f t="shared" ref="E45:E55" si="12">+E31</f>
        <v>2.6870000000000002E-3</v>
      </c>
      <c r="F45" s="190">
        <f t="shared" ref="F45:F55" si="13">F31</f>
        <v>1.428E-3</v>
      </c>
      <c r="G45" s="188" t="s">
        <v>11</v>
      </c>
      <c r="H45" s="188"/>
    </row>
    <row r="46" spans="1:8" s="129" customFormat="1" x14ac:dyDescent="0.2">
      <c r="A46" s="425" t="s">
        <v>106</v>
      </c>
      <c r="B46" s="425"/>
      <c r="C46" s="425"/>
      <c r="D46" s="425"/>
      <c r="E46" s="185">
        <f t="shared" si="12"/>
        <v>2.6120000000000002E-3</v>
      </c>
      <c r="F46" s="185">
        <f t="shared" si="13"/>
        <v>2.6120000000000002E-3</v>
      </c>
      <c r="G46" s="129" t="s">
        <v>11</v>
      </c>
    </row>
    <row r="47" spans="1:8" s="129" customFormat="1" x14ac:dyDescent="0.2">
      <c r="A47" s="425" t="s">
        <v>269</v>
      </c>
      <c r="B47" s="425"/>
      <c r="C47" s="425"/>
      <c r="D47" s="425"/>
      <c r="E47" s="185">
        <f t="shared" si="12"/>
        <v>1.828E-3</v>
      </c>
      <c r="F47" s="185">
        <f t="shared" si="13"/>
        <v>1.828E-3</v>
      </c>
      <c r="G47" s="129" t="s">
        <v>11</v>
      </c>
    </row>
    <row r="48" spans="1:8" s="129" customFormat="1" x14ac:dyDescent="0.2">
      <c r="A48" s="210" t="s">
        <v>275</v>
      </c>
      <c r="B48" s="210"/>
      <c r="C48" s="210"/>
      <c r="D48" s="210"/>
      <c r="E48" s="185">
        <f t="shared" si="12"/>
        <v>0</v>
      </c>
      <c r="F48" s="185">
        <f t="shared" si="13"/>
        <v>0</v>
      </c>
      <c r="G48" s="129" t="s">
        <v>11</v>
      </c>
    </row>
    <row r="49" spans="1:7" s="129" customFormat="1" x14ac:dyDescent="0.2">
      <c r="A49" s="425" t="s">
        <v>271</v>
      </c>
      <c r="B49" s="425"/>
      <c r="C49" s="425"/>
      <c r="D49" s="425"/>
      <c r="E49" s="185">
        <f t="shared" si="12"/>
        <v>2.6689999999999999E-3</v>
      </c>
      <c r="F49" s="185">
        <f t="shared" si="13"/>
        <v>2.6689999999999999E-3</v>
      </c>
      <c r="G49" s="129" t="s">
        <v>11</v>
      </c>
    </row>
    <row r="50" spans="1:7" s="129" customFormat="1" x14ac:dyDescent="0.2">
      <c r="A50" s="425" t="s">
        <v>272</v>
      </c>
      <c r="B50" s="425"/>
      <c r="C50" s="425"/>
      <c r="D50" s="425"/>
      <c r="E50" s="185">
        <f t="shared" si="12"/>
        <v>1.0007E-2</v>
      </c>
      <c r="F50" s="185">
        <f t="shared" si="13"/>
        <v>1.0007E-2</v>
      </c>
      <c r="G50" s="129" t="s">
        <v>11</v>
      </c>
    </row>
    <row r="51" spans="1:7" s="129" customFormat="1" x14ac:dyDescent="0.2">
      <c r="A51" s="425" t="s">
        <v>273</v>
      </c>
      <c r="B51" s="425"/>
      <c r="C51" s="425"/>
      <c r="D51" s="425"/>
      <c r="E51" s="185">
        <f t="shared" si="12"/>
        <v>5.0289999999999996E-3</v>
      </c>
      <c r="F51" s="185">
        <f t="shared" si="13"/>
        <v>5.0289999999999996E-3</v>
      </c>
      <c r="G51" s="129" t="s">
        <v>11</v>
      </c>
    </row>
    <row r="52" spans="1:7" s="129" customFormat="1" x14ac:dyDescent="0.2">
      <c r="A52" s="425" t="s">
        <v>274</v>
      </c>
      <c r="B52" s="425"/>
      <c r="C52" s="425"/>
      <c r="D52" s="425"/>
      <c r="E52" s="185">
        <f t="shared" si="12"/>
        <v>3.19E-4</v>
      </c>
      <c r="F52" s="185">
        <f t="shared" si="13"/>
        <v>3.19E-4</v>
      </c>
      <c r="G52" s="129" t="s">
        <v>11</v>
      </c>
    </row>
    <row r="53" spans="1:7" s="129" customFormat="1" x14ac:dyDescent="0.2">
      <c r="A53" s="425" t="s">
        <v>222</v>
      </c>
      <c r="B53" s="425"/>
      <c r="C53" s="425"/>
      <c r="D53" s="425"/>
      <c r="E53" s="185">
        <f t="shared" si="12"/>
        <v>-8.8400000000000002E-4</v>
      </c>
      <c r="F53" s="185">
        <f t="shared" si="13"/>
        <v>-8.8400000000000002E-4</v>
      </c>
      <c r="G53" s="129" t="s">
        <v>11</v>
      </c>
    </row>
    <row r="54" spans="1:7" s="129" customFormat="1" x14ac:dyDescent="0.2">
      <c r="A54" s="425" t="s">
        <v>107</v>
      </c>
      <c r="B54" s="425"/>
      <c r="C54" s="425"/>
      <c r="D54" s="425"/>
      <c r="E54" s="185">
        <f t="shared" si="12"/>
        <v>-3.4759999999999999E-3</v>
      </c>
      <c r="F54" s="185">
        <f t="shared" si="13"/>
        <v>-3.4759999999999999E-3</v>
      </c>
      <c r="G54" s="129" t="s">
        <v>11</v>
      </c>
    </row>
    <row r="55" spans="1:7" s="129" customFormat="1" x14ac:dyDescent="0.2">
      <c r="A55" s="425" t="s">
        <v>227</v>
      </c>
      <c r="B55" s="425"/>
      <c r="C55" s="425"/>
      <c r="D55" s="425"/>
      <c r="E55" s="185">
        <f t="shared" si="12"/>
        <v>0</v>
      </c>
      <c r="F55" s="185">
        <f t="shared" si="13"/>
        <v>0</v>
      </c>
      <c r="G55" s="129" t="s">
        <v>11</v>
      </c>
    </row>
    <row r="56" spans="1:7" s="129" customFormat="1" ht="10.8" thickBot="1" x14ac:dyDescent="0.25">
      <c r="A56" s="428" t="s">
        <v>110</v>
      </c>
      <c r="B56" s="428"/>
      <c r="C56" s="428"/>
      <c r="D56" s="428"/>
      <c r="E56" s="189">
        <f>SUM(E44:E55)</f>
        <v>0.12964500000000001</v>
      </c>
      <c r="F56" s="189">
        <f>SUM(F44:F55)</f>
        <v>0.12838600000000003</v>
      </c>
      <c r="G56" s="129" t="s">
        <v>11</v>
      </c>
    </row>
    <row r="57" spans="1:7" s="129" customFormat="1" ht="10.8" thickTop="1" x14ac:dyDescent="0.2">
      <c r="A57" s="429"/>
      <c r="B57" s="429"/>
      <c r="C57" s="429"/>
      <c r="D57" s="429"/>
      <c r="E57" s="185"/>
      <c r="F57" s="185"/>
    </row>
    <row r="58" spans="1:7" s="129" customFormat="1" x14ac:dyDescent="0.2">
      <c r="A58" s="428" t="s">
        <v>44</v>
      </c>
      <c r="B58" s="428"/>
      <c r="C58" s="428"/>
      <c r="D58" s="428"/>
      <c r="E58" s="186">
        <v>-6.6889999999999996E-3</v>
      </c>
      <c r="F58" s="185">
        <f>E58</f>
        <v>-6.6889999999999996E-3</v>
      </c>
      <c r="G58" s="129" t="s">
        <v>11</v>
      </c>
    </row>
    <row r="59" spans="1:7" s="129" customFormat="1" x14ac:dyDescent="0.2">
      <c r="A59" s="429"/>
      <c r="B59" s="429"/>
      <c r="C59" s="429"/>
      <c r="D59" s="429"/>
      <c r="E59" s="186"/>
      <c r="F59" s="185"/>
    </row>
    <row r="60" spans="1:7" s="129" customFormat="1" x14ac:dyDescent="0.2">
      <c r="A60" s="429" t="s">
        <v>125</v>
      </c>
      <c r="B60" s="429"/>
      <c r="C60" s="429"/>
      <c r="D60" s="429"/>
      <c r="E60" s="186"/>
      <c r="F60" s="185"/>
      <c r="G60" s="129" t="s">
        <v>11</v>
      </c>
    </row>
    <row r="61" spans="1:7" s="129" customFormat="1" x14ac:dyDescent="0.2">
      <c r="A61" s="425" t="s">
        <v>40</v>
      </c>
      <c r="B61" s="425"/>
      <c r="C61" s="425"/>
      <c r="D61" s="425"/>
      <c r="E61" s="186">
        <v>0</v>
      </c>
      <c r="F61" s="185">
        <f>E61</f>
        <v>0</v>
      </c>
      <c r="G61" s="129" t="s">
        <v>11</v>
      </c>
    </row>
    <row r="62" spans="1:7" s="129" customFormat="1" x14ac:dyDescent="0.2">
      <c r="A62" s="425" t="s">
        <v>228</v>
      </c>
      <c r="B62" s="425"/>
      <c r="C62" s="425"/>
      <c r="D62" s="425"/>
      <c r="E62" s="186">
        <v>2.1350000000000002E-3</v>
      </c>
      <c r="F62" s="185">
        <f>E62</f>
        <v>2.1350000000000002E-3</v>
      </c>
      <c r="G62" s="129" t="s">
        <v>11</v>
      </c>
    </row>
    <row r="63" spans="1:7" s="129" customFormat="1" x14ac:dyDescent="0.2">
      <c r="A63" s="425" t="s">
        <v>41</v>
      </c>
      <c r="B63" s="425"/>
      <c r="C63" s="425"/>
      <c r="D63" s="425"/>
      <c r="E63" s="186">
        <v>5.1E-5</v>
      </c>
      <c r="F63" s="185">
        <f>E63</f>
        <v>5.1E-5</v>
      </c>
      <c r="G63" s="129" t="s">
        <v>11</v>
      </c>
    </row>
    <row r="64" spans="1:7" s="129" customFormat="1" x14ac:dyDescent="0.2">
      <c r="A64" s="425" t="s">
        <v>42</v>
      </c>
      <c r="B64" s="425"/>
      <c r="C64" s="425"/>
      <c r="D64" s="425"/>
      <c r="E64" s="186">
        <v>5.0439999999999999E-3</v>
      </c>
      <c r="F64" s="185">
        <f>E64</f>
        <v>5.0439999999999999E-3</v>
      </c>
      <c r="G64" s="129" t="s">
        <v>11</v>
      </c>
    </row>
    <row r="65" spans="1:14" ht="10.8" thickBot="1" x14ac:dyDescent="0.25">
      <c r="A65" s="426" t="s">
        <v>126</v>
      </c>
      <c r="B65" s="426"/>
      <c r="C65" s="426"/>
      <c r="D65" s="426"/>
      <c r="E65" s="189">
        <f>SUM(E61:E64)</f>
        <v>7.2300000000000003E-3</v>
      </c>
      <c r="F65" s="189">
        <f>SUM(F61:F64)</f>
        <v>7.2300000000000003E-3</v>
      </c>
      <c r="G65" s="129" t="s">
        <v>11</v>
      </c>
    </row>
    <row r="66" spans="1:14" ht="10.8" thickTop="1" x14ac:dyDescent="0.2">
      <c r="A66" s="423"/>
      <c r="B66" s="423"/>
      <c r="C66" s="423"/>
      <c r="D66" s="423"/>
      <c r="E66" s="191"/>
      <c r="F66" s="191"/>
    </row>
    <row r="67" spans="1:14" x14ac:dyDescent="0.2">
      <c r="A67" s="426" t="s">
        <v>127</v>
      </c>
      <c r="B67" s="426"/>
      <c r="C67" s="426"/>
      <c r="D67" s="426"/>
      <c r="E67" s="191">
        <f>SUM(E42,E58:E58,E65)</f>
        <v>0.11076900000000002</v>
      </c>
      <c r="F67" s="191">
        <f>SUM(F42,F58:F58,F65)</f>
        <v>0.10951000000000001</v>
      </c>
      <c r="G67" s="129" t="s">
        <v>11</v>
      </c>
      <c r="I67" s="192"/>
    </row>
    <row r="68" spans="1:14" x14ac:dyDescent="0.2">
      <c r="A68" s="426" t="s">
        <v>128</v>
      </c>
      <c r="B68" s="426"/>
      <c r="C68" s="426"/>
      <c r="D68" s="426"/>
      <c r="E68" s="193">
        <f>SUM(E56,E58:E58,E65)</f>
        <v>0.13018600000000002</v>
      </c>
      <c r="F68" s="193">
        <f>SUM(F56,F58:F58,F65)</f>
        <v>0.12892700000000001</v>
      </c>
      <c r="G68" s="129" t="s">
        <v>11</v>
      </c>
      <c r="I68" s="192"/>
    </row>
    <row r="70" spans="1:14" ht="10.8" thickBot="1" x14ac:dyDescent="0.25"/>
    <row r="71" spans="1:14" ht="10.8" thickBot="1" x14ac:dyDescent="0.25">
      <c r="A71" s="194" t="s">
        <v>318</v>
      </c>
      <c r="B71" s="195"/>
      <c r="C71" s="195"/>
      <c r="D71" s="195"/>
      <c r="E71" s="196"/>
    </row>
    <row r="72" spans="1:14" ht="31.2" thickBot="1" x14ac:dyDescent="0.25">
      <c r="A72" s="197" t="s">
        <v>276</v>
      </c>
      <c r="B72" s="197" t="s">
        <v>277</v>
      </c>
      <c r="C72" s="197" t="s">
        <v>278</v>
      </c>
      <c r="D72" s="197" t="s">
        <v>279</v>
      </c>
      <c r="E72" s="198" t="s">
        <v>280</v>
      </c>
      <c r="F72" s="199"/>
      <c r="G72" s="199"/>
      <c r="H72" s="199"/>
      <c r="I72" s="199"/>
      <c r="J72" s="199"/>
      <c r="K72" s="199"/>
      <c r="L72" s="199"/>
      <c r="M72" s="199"/>
      <c r="N72" s="199"/>
    </row>
    <row r="73" spans="1:14" x14ac:dyDescent="0.2">
      <c r="A73" s="200">
        <v>2023</v>
      </c>
      <c r="B73" s="200">
        <v>10</v>
      </c>
      <c r="C73" s="201">
        <v>867518030.40715706</v>
      </c>
      <c r="D73" s="201">
        <v>1080277</v>
      </c>
      <c r="E73" s="202">
        <f t="shared" ref="E73:E84" si="14">ROUND(+C73/D73,0)</f>
        <v>803</v>
      </c>
    </row>
    <row r="74" spans="1:14" x14ac:dyDescent="0.2">
      <c r="A74" s="200">
        <v>2023</v>
      </c>
      <c r="B74" s="200">
        <v>11</v>
      </c>
      <c r="C74" s="201">
        <v>1041166324.80314</v>
      </c>
      <c r="D74" s="201">
        <v>1081722</v>
      </c>
      <c r="E74" s="202">
        <f t="shared" si="14"/>
        <v>963</v>
      </c>
    </row>
    <row r="75" spans="1:14" x14ac:dyDescent="0.2">
      <c r="A75" s="200">
        <v>2023</v>
      </c>
      <c r="B75" s="200">
        <v>12</v>
      </c>
      <c r="C75" s="201">
        <v>1264875204.4405499</v>
      </c>
      <c r="D75" s="201">
        <v>1082935</v>
      </c>
      <c r="E75" s="202">
        <f t="shared" si="14"/>
        <v>1168</v>
      </c>
    </row>
    <row r="76" spans="1:14" x14ac:dyDescent="0.2">
      <c r="A76" s="200">
        <v>2024</v>
      </c>
      <c r="B76" s="200">
        <v>1</v>
      </c>
      <c r="C76" s="201">
        <v>1192691743.2576599</v>
      </c>
      <c r="D76" s="201">
        <v>1083811</v>
      </c>
      <c r="E76" s="202">
        <f t="shared" si="14"/>
        <v>1100</v>
      </c>
    </row>
    <row r="77" spans="1:14" x14ac:dyDescent="0.2">
      <c r="A77" s="200">
        <v>2024</v>
      </c>
      <c r="B77" s="200">
        <v>2</v>
      </c>
      <c r="C77" s="201">
        <v>1075657420.9360201</v>
      </c>
      <c r="D77" s="201">
        <v>1084492</v>
      </c>
      <c r="E77" s="202">
        <f t="shared" si="14"/>
        <v>992</v>
      </c>
    </row>
    <row r="78" spans="1:14" x14ac:dyDescent="0.2">
      <c r="A78" s="200">
        <v>2024</v>
      </c>
      <c r="B78" s="200">
        <v>3</v>
      </c>
      <c r="C78" s="201">
        <v>1040534573.62798</v>
      </c>
      <c r="D78" s="201">
        <v>1085188</v>
      </c>
      <c r="E78" s="202">
        <f t="shared" si="14"/>
        <v>959</v>
      </c>
    </row>
    <row r="79" spans="1:14" x14ac:dyDescent="0.2">
      <c r="A79" s="200">
        <v>2024</v>
      </c>
      <c r="B79" s="200">
        <v>4</v>
      </c>
      <c r="C79" s="201">
        <v>871564901.43307793</v>
      </c>
      <c r="D79" s="201">
        <v>1085582</v>
      </c>
      <c r="E79" s="202">
        <f t="shared" si="14"/>
        <v>803</v>
      </c>
    </row>
    <row r="80" spans="1:14" x14ac:dyDescent="0.2">
      <c r="A80" s="200">
        <v>2024</v>
      </c>
      <c r="B80" s="200">
        <v>5</v>
      </c>
      <c r="C80" s="201">
        <v>760468027.59418297</v>
      </c>
      <c r="D80" s="201">
        <v>1086150</v>
      </c>
      <c r="E80" s="202">
        <f t="shared" si="14"/>
        <v>700</v>
      </c>
    </row>
    <row r="81" spans="1:5" x14ac:dyDescent="0.2">
      <c r="A81" s="200">
        <v>2024</v>
      </c>
      <c r="B81" s="200">
        <v>6</v>
      </c>
      <c r="C81" s="201">
        <v>726612130.99855494</v>
      </c>
      <c r="D81" s="201">
        <v>1086798</v>
      </c>
      <c r="E81" s="202">
        <f t="shared" si="14"/>
        <v>669</v>
      </c>
    </row>
    <row r="82" spans="1:5" x14ac:dyDescent="0.2">
      <c r="A82" s="200">
        <v>2024</v>
      </c>
      <c r="B82" s="200">
        <v>7</v>
      </c>
      <c r="C82" s="201">
        <v>810211528.78052795</v>
      </c>
      <c r="D82" s="201">
        <v>1087219</v>
      </c>
      <c r="E82" s="202">
        <f t="shared" si="14"/>
        <v>745</v>
      </c>
    </row>
    <row r="83" spans="1:5" x14ac:dyDescent="0.2">
      <c r="A83" s="200">
        <v>2024</v>
      </c>
      <c r="B83" s="200">
        <v>8</v>
      </c>
      <c r="C83" s="201">
        <v>816258861.42774105</v>
      </c>
      <c r="D83" s="201">
        <v>1088254</v>
      </c>
      <c r="E83" s="202">
        <f t="shared" si="14"/>
        <v>750</v>
      </c>
    </row>
    <row r="84" spans="1:5" x14ac:dyDescent="0.2">
      <c r="A84" s="200">
        <v>2024</v>
      </c>
      <c r="B84" s="200">
        <v>9</v>
      </c>
      <c r="C84" s="201">
        <v>745804121.61066496</v>
      </c>
      <c r="D84" s="201">
        <v>1089539</v>
      </c>
      <c r="E84" s="202">
        <f t="shared" si="14"/>
        <v>685</v>
      </c>
    </row>
    <row r="85" spans="1:5" x14ac:dyDescent="0.2">
      <c r="A85" s="203"/>
      <c r="B85" s="203" t="s">
        <v>59</v>
      </c>
      <c r="C85" s="204">
        <f>SUM(C73:C84)</f>
        <v>11213362869.317253</v>
      </c>
      <c r="D85" s="204">
        <f>SUM(D73:D84)</f>
        <v>13021967</v>
      </c>
      <c r="E85" s="205">
        <f>SUM(E73:E84)</f>
        <v>10337</v>
      </c>
    </row>
    <row r="86" spans="1:5" x14ac:dyDescent="0.2">
      <c r="A86" s="203"/>
      <c r="B86" s="203"/>
      <c r="C86" s="203"/>
      <c r="D86" s="203"/>
      <c r="E86" s="202"/>
    </row>
    <row r="87" spans="1:5" ht="10.8" thickBot="1" x14ac:dyDescent="0.25">
      <c r="A87" s="206"/>
      <c r="B87" s="206" t="s">
        <v>281</v>
      </c>
      <c r="C87" s="207"/>
      <c r="D87" s="207"/>
      <c r="E87" s="208">
        <f>ROUND(AVERAGE(E73:E84),0)</f>
        <v>861</v>
      </c>
    </row>
    <row r="89" spans="1:5" x14ac:dyDescent="0.2">
      <c r="A89" s="129" t="s">
        <v>282</v>
      </c>
    </row>
  </sheetData>
  <mergeCells count="43">
    <mergeCell ref="A66:D66"/>
    <mergeCell ref="A67:D67"/>
    <mergeCell ref="A68:D68"/>
    <mergeCell ref="A60:D60"/>
    <mergeCell ref="A61:D61"/>
    <mergeCell ref="A62:D62"/>
    <mergeCell ref="A63:D63"/>
    <mergeCell ref="A64:D64"/>
    <mergeCell ref="A65:D65"/>
    <mergeCell ref="A59:D59"/>
    <mergeCell ref="A47:D47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42:D42"/>
    <mergeCell ref="A43:D43"/>
    <mergeCell ref="A44:D44"/>
    <mergeCell ref="A45:D45"/>
    <mergeCell ref="A46:D46"/>
    <mergeCell ref="A41:D41"/>
    <mergeCell ref="A30:D30"/>
    <mergeCell ref="A31:D31"/>
    <mergeCell ref="A32:D32"/>
    <mergeCell ref="A33:D33"/>
    <mergeCell ref="A35:D35"/>
    <mergeCell ref="A36:D36"/>
    <mergeCell ref="A37:D37"/>
    <mergeCell ref="A38:D38"/>
    <mergeCell ref="A39:D39"/>
    <mergeCell ref="A40:D40"/>
    <mergeCell ref="A29:D29"/>
    <mergeCell ref="C5:F5"/>
    <mergeCell ref="H5:K5"/>
    <mergeCell ref="A26:D26"/>
    <mergeCell ref="A27:D27"/>
    <mergeCell ref="A28:D28"/>
  </mergeCells>
  <printOptions horizontalCentered="1"/>
  <pageMargins left="0.25" right="0.25" top="0.75" bottom="0.75" header="0.3" footer="0.3"/>
  <pageSetup scale="41" orientation="landscape" r:id="rId1"/>
  <headerFooter>
    <oddHeader>&amp;C2021 Low Income Program Workpapers</oddHeader>
    <oddFooter>&amp;L&amp;"Times New Roman,Regular"&amp;F
&amp;A&amp;R&amp;"Times New Roman,Regular"Page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7"/>
  <sheetViews>
    <sheetView zoomScaleNormal="100" workbookViewId="0">
      <pane xSplit="4" ySplit="7" topLeftCell="T8" activePane="bottomRight" state="frozen"/>
      <selection activeCell="H44" sqref="H44"/>
      <selection pane="topRight" activeCell="H44" sqref="H44"/>
      <selection pane="bottomLeft" activeCell="H44" sqref="H44"/>
      <selection pane="bottomRight" activeCell="Z39" sqref="Z39"/>
    </sheetView>
  </sheetViews>
  <sheetFormatPr defaultColWidth="6.33203125" defaultRowHeight="10.199999999999999" x14ac:dyDescent="0.2"/>
  <cols>
    <col min="1" max="1" width="3.6640625" style="154" bestFit="1" customWidth="1"/>
    <col min="2" max="2" width="17.44140625" style="154" bestFit="1" customWidth="1"/>
    <col min="3" max="3" width="14.6640625" style="154" customWidth="1"/>
    <col min="4" max="4" width="13.6640625" style="154" bestFit="1" customWidth="1"/>
    <col min="5" max="5" width="12" style="154" bestFit="1" customWidth="1"/>
    <col min="6" max="6" width="8.44140625" style="154" customWidth="1"/>
    <col min="7" max="7" width="12" style="154" bestFit="1" customWidth="1"/>
    <col min="8" max="9" width="11.5546875" style="154" bestFit="1" customWidth="1"/>
    <col min="10" max="10" width="11.5546875" style="154" customWidth="1"/>
    <col min="11" max="11" width="11.33203125" style="154" customWidth="1"/>
    <col min="12" max="12" width="11.88671875" style="154" bestFit="1" customWidth="1"/>
    <col min="13" max="13" width="11.5546875" style="154" bestFit="1" customWidth="1"/>
    <col min="14" max="14" width="12" style="154" customWidth="1"/>
    <col min="15" max="15" width="14" style="154" customWidth="1"/>
    <col min="16" max="17" width="12" style="154" customWidth="1"/>
    <col min="18" max="18" width="12.33203125" style="154" customWidth="1"/>
    <col min="19" max="21" width="12" style="154" customWidth="1"/>
    <col min="22" max="22" width="14" style="154" customWidth="1"/>
    <col min="23" max="23" width="12.109375" style="154" bestFit="1" customWidth="1"/>
    <col min="24" max="24" width="12.88671875" style="154" bestFit="1" customWidth="1"/>
    <col min="25" max="25" width="13.6640625" style="154" bestFit="1" customWidth="1"/>
    <col min="26" max="26" width="1.6640625" style="154" customWidth="1"/>
    <col min="27" max="28" width="13.33203125" style="154" customWidth="1"/>
    <col min="29" max="29" width="12.109375" style="154" bestFit="1" customWidth="1"/>
    <col min="30" max="30" width="12.6640625" style="154" bestFit="1" customWidth="1"/>
    <col min="31" max="31" width="10" style="154" customWidth="1"/>
    <col min="32" max="32" width="9.44140625" style="154" customWidth="1"/>
    <col min="33" max="33" width="7.44140625" style="154" bestFit="1" customWidth="1"/>
    <col min="34" max="16384" width="6.33203125" style="154"/>
  </cols>
  <sheetData>
    <row r="1" spans="1:34" s="353" customFormat="1" x14ac:dyDescent="0.2">
      <c r="A1" s="351" t="s">
        <v>7</v>
      </c>
      <c r="B1" s="351"/>
      <c r="C1" s="351"/>
      <c r="D1" s="351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</row>
    <row r="2" spans="1:34" s="353" customFormat="1" x14ac:dyDescent="0.2">
      <c r="A2" s="351" t="s">
        <v>319</v>
      </c>
      <c r="B2" s="351"/>
      <c r="C2" s="351"/>
      <c r="D2" s="351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</row>
    <row r="3" spans="1:34" s="353" customFormat="1" x14ac:dyDescent="0.2">
      <c r="A3" s="351" t="s">
        <v>315</v>
      </c>
      <c r="B3" s="351"/>
      <c r="C3" s="351"/>
      <c r="D3" s="351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</row>
    <row r="4" spans="1:34" s="353" customFormat="1" x14ac:dyDescent="0.2">
      <c r="A4" s="351" t="s">
        <v>320</v>
      </c>
      <c r="B4" s="351"/>
      <c r="C4" s="351"/>
      <c r="D4" s="351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</row>
    <row r="5" spans="1:34" ht="10.8" thickBot="1" x14ac:dyDescent="0.25">
      <c r="A5" s="354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</row>
    <row r="6" spans="1:34" ht="13.5" customHeight="1" thickBot="1" x14ac:dyDescent="0.25">
      <c r="A6" s="354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6"/>
      <c r="Z6" s="356"/>
      <c r="AA6" s="357" t="s">
        <v>304</v>
      </c>
      <c r="AB6" s="358" t="s">
        <v>305</v>
      </c>
      <c r="AC6" s="355"/>
    </row>
    <row r="7" spans="1:34" s="155" customFormat="1" ht="56.25" customHeight="1" thickBot="1" x14ac:dyDescent="0.25">
      <c r="A7" s="359" t="s">
        <v>9</v>
      </c>
      <c r="B7" s="359" t="s">
        <v>306</v>
      </c>
      <c r="C7" s="360" t="s">
        <v>321</v>
      </c>
      <c r="D7" s="361" t="s">
        <v>322</v>
      </c>
      <c r="E7" s="361" t="s">
        <v>323</v>
      </c>
      <c r="F7" s="361" t="s">
        <v>324</v>
      </c>
      <c r="G7" s="361" t="s">
        <v>325</v>
      </c>
      <c r="H7" s="361" t="s">
        <v>326</v>
      </c>
      <c r="I7" s="361" t="s">
        <v>327</v>
      </c>
      <c r="J7" s="362" t="s">
        <v>328</v>
      </c>
      <c r="K7" s="361" t="s">
        <v>329</v>
      </c>
      <c r="L7" s="361" t="s">
        <v>330</v>
      </c>
      <c r="M7" s="361" t="s">
        <v>331</v>
      </c>
      <c r="N7" s="361" t="s">
        <v>332</v>
      </c>
      <c r="O7" s="361" t="s">
        <v>275</v>
      </c>
      <c r="P7" s="361" t="s">
        <v>333</v>
      </c>
      <c r="Q7" s="361" t="s">
        <v>334</v>
      </c>
      <c r="R7" s="361" t="s">
        <v>335</v>
      </c>
      <c r="S7" s="361" t="s">
        <v>336</v>
      </c>
      <c r="T7" s="361" t="s">
        <v>337</v>
      </c>
      <c r="U7" s="361" t="s">
        <v>338</v>
      </c>
      <c r="V7" s="361" t="s">
        <v>339</v>
      </c>
      <c r="W7" s="361" t="s">
        <v>340</v>
      </c>
      <c r="X7" s="361" t="s">
        <v>341</v>
      </c>
      <c r="Y7" s="361" t="s">
        <v>342</v>
      </c>
      <c r="Z7" s="363"/>
      <c r="AA7" s="364" t="s">
        <v>327</v>
      </c>
      <c r="AB7" s="365" t="s">
        <v>327</v>
      </c>
      <c r="AC7" s="366" t="s">
        <v>307</v>
      </c>
      <c r="AD7" s="366" t="s">
        <v>343</v>
      </c>
      <c r="AE7" s="366" t="s">
        <v>344</v>
      </c>
      <c r="AF7" s="366" t="s">
        <v>345</v>
      </c>
      <c r="AG7" s="367" t="s">
        <v>308</v>
      </c>
    </row>
    <row r="8" spans="1:34" x14ac:dyDescent="0.2">
      <c r="A8" s="355">
        <v>1</v>
      </c>
      <c r="B8" s="355">
        <v>7</v>
      </c>
      <c r="C8" s="368">
        <v>11213362869.317253</v>
      </c>
      <c r="D8" s="369">
        <v>1192250000</v>
      </c>
      <c r="E8" s="369">
        <v>23936339.560158946</v>
      </c>
      <c r="F8" s="369">
        <v>0</v>
      </c>
      <c r="G8" s="369">
        <v>571881.5063351799</v>
      </c>
      <c r="H8" s="369">
        <v>56560202.312836222</v>
      </c>
      <c r="I8" s="369">
        <v>30130306.02985546</v>
      </c>
      <c r="J8" s="370">
        <v>0</v>
      </c>
      <c r="K8" s="369">
        <v>0</v>
      </c>
      <c r="L8" s="369">
        <v>0</v>
      </c>
      <c r="M8" s="369">
        <v>29289303.814656667</v>
      </c>
      <c r="N8" s="369">
        <v>20498027.325111937</v>
      </c>
      <c r="O8" s="369">
        <v>0</v>
      </c>
      <c r="P8" s="369">
        <v>29928465.498207748</v>
      </c>
      <c r="Q8" s="369">
        <v>112212122.23325776</v>
      </c>
      <c r="R8" s="369">
        <v>56392001.869796462</v>
      </c>
      <c r="S8" s="369">
        <v>3577062.7553122039</v>
      </c>
      <c r="T8" s="369">
        <v>-9912612.7764764521</v>
      </c>
      <c r="U8" s="369">
        <v>-38977649.333746769</v>
      </c>
      <c r="V8" s="369">
        <v>0</v>
      </c>
      <c r="W8" s="369">
        <v>-75007709.25021334</v>
      </c>
      <c r="X8" s="371">
        <f>SUM(E8:W8)</f>
        <v>239197741.54509199</v>
      </c>
      <c r="Y8" s="371">
        <f>SUM(X8,D8)</f>
        <v>1431447741.5450921</v>
      </c>
      <c r="AA8" s="372">
        <v>-30130306.02985546</v>
      </c>
      <c r="AB8" s="373">
        <v>16012682.177385038</v>
      </c>
      <c r="AC8" s="374">
        <f>SUM(AA8:AB8)</f>
        <v>-14117623.852470422</v>
      </c>
      <c r="AD8" s="374">
        <f>SUM(Y8,AC8)</f>
        <v>1417330117.6926217</v>
      </c>
      <c r="AE8" s="375">
        <f>Y8/C8</f>
        <v>0.12765552655590182</v>
      </c>
      <c r="AF8" s="375">
        <f>AD8/C8</f>
        <v>0.12639652655590183</v>
      </c>
      <c r="AG8" s="376">
        <f>AC8/Y8</f>
        <v>-9.8624793925288414E-3</v>
      </c>
      <c r="AH8" s="377"/>
    </row>
    <row r="9" spans="1:34" x14ac:dyDescent="0.2">
      <c r="A9" s="355">
        <f t="shared" ref="A9:A34" si="0">+A8+1</f>
        <v>2</v>
      </c>
      <c r="B9" s="355" t="s">
        <v>1</v>
      </c>
      <c r="C9" s="378">
        <f t="shared" ref="C9:Y9" si="1">SUM(C8:C8)</f>
        <v>11213362869.317253</v>
      </c>
      <c r="D9" s="379">
        <f t="shared" si="1"/>
        <v>1192250000</v>
      </c>
      <c r="E9" s="379">
        <f t="shared" si="1"/>
        <v>23936339.560158946</v>
      </c>
      <c r="F9" s="379">
        <f t="shared" si="1"/>
        <v>0</v>
      </c>
      <c r="G9" s="379">
        <f t="shared" si="1"/>
        <v>571881.5063351799</v>
      </c>
      <c r="H9" s="379">
        <f t="shared" si="1"/>
        <v>56560202.312836222</v>
      </c>
      <c r="I9" s="379">
        <f t="shared" si="1"/>
        <v>30130306.02985546</v>
      </c>
      <c r="J9" s="380">
        <f t="shared" ref="J9" si="2">SUM(J8:J8)</f>
        <v>0</v>
      </c>
      <c r="K9" s="379">
        <f t="shared" si="1"/>
        <v>0</v>
      </c>
      <c r="L9" s="379">
        <f t="shared" si="1"/>
        <v>0</v>
      </c>
      <c r="M9" s="379">
        <f t="shared" si="1"/>
        <v>29289303.814656667</v>
      </c>
      <c r="N9" s="379">
        <f t="shared" si="1"/>
        <v>20498027.325111937</v>
      </c>
      <c r="O9" s="379">
        <f t="shared" ref="O9" si="3">SUM(O8:O8)</f>
        <v>0</v>
      </c>
      <c r="P9" s="379">
        <f t="shared" si="1"/>
        <v>29928465.498207748</v>
      </c>
      <c r="Q9" s="379">
        <f t="shared" si="1"/>
        <v>112212122.23325776</v>
      </c>
      <c r="R9" s="379">
        <f t="shared" si="1"/>
        <v>56392001.869796462</v>
      </c>
      <c r="S9" s="379">
        <f t="shared" si="1"/>
        <v>3577062.7553122039</v>
      </c>
      <c r="T9" s="379">
        <f t="shared" si="1"/>
        <v>-9912612.7764764521</v>
      </c>
      <c r="U9" s="379">
        <f t="shared" si="1"/>
        <v>-38977649.333746769</v>
      </c>
      <c r="V9" s="379">
        <f t="shared" si="1"/>
        <v>0</v>
      </c>
      <c r="W9" s="379">
        <f t="shared" si="1"/>
        <v>-75007709.25021334</v>
      </c>
      <c r="X9" s="381">
        <f t="shared" si="1"/>
        <v>239197741.54509199</v>
      </c>
      <c r="Y9" s="381">
        <f t="shared" si="1"/>
        <v>1431447741.5450921</v>
      </c>
      <c r="AA9" s="382">
        <f t="shared" ref="AA9:AD9" si="4">SUM(AA8:AA8)</f>
        <v>-30130306.02985546</v>
      </c>
      <c r="AB9" s="383">
        <f t="shared" si="4"/>
        <v>16012682.177385038</v>
      </c>
      <c r="AC9" s="384">
        <f t="shared" si="4"/>
        <v>-14117623.852470422</v>
      </c>
      <c r="AD9" s="384">
        <f t="shared" si="4"/>
        <v>1417330117.6926217</v>
      </c>
      <c r="AE9" s="385">
        <f>Y9/C9</f>
        <v>0.12765552655590182</v>
      </c>
      <c r="AF9" s="385">
        <f>AD9/C9</f>
        <v>0.12639652655590183</v>
      </c>
      <c r="AG9" s="386">
        <f>AC9/Y9</f>
        <v>-9.8624793925288414E-3</v>
      </c>
      <c r="AH9" s="377"/>
    </row>
    <row r="10" spans="1:34" x14ac:dyDescent="0.2">
      <c r="A10" s="355">
        <f t="shared" si="0"/>
        <v>3</v>
      </c>
      <c r="B10" s="355"/>
      <c r="C10" s="163"/>
      <c r="D10" s="387"/>
      <c r="E10" s="387"/>
      <c r="F10" s="387"/>
      <c r="G10" s="387"/>
      <c r="H10" s="387"/>
      <c r="I10" s="387"/>
      <c r="J10" s="388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71"/>
      <c r="Y10" s="371"/>
      <c r="AA10" s="372"/>
      <c r="AB10" s="373"/>
      <c r="AC10" s="374"/>
      <c r="AD10" s="374"/>
      <c r="AE10" s="375"/>
      <c r="AF10" s="375"/>
      <c r="AG10" s="376"/>
    </row>
    <row r="11" spans="1:34" x14ac:dyDescent="0.2">
      <c r="A11" s="355">
        <f t="shared" si="0"/>
        <v>4</v>
      </c>
      <c r="B11" s="354" t="s">
        <v>241</v>
      </c>
      <c r="C11" s="368">
        <v>2754555586.0203085</v>
      </c>
      <c r="D11" s="369">
        <v>275870000</v>
      </c>
      <c r="E11" s="369">
        <v>5935576.3327997765</v>
      </c>
      <c r="F11" s="369">
        <v>0</v>
      </c>
      <c r="G11" s="369">
        <v>140482.33488703571</v>
      </c>
      <c r="H11" s="369">
        <v>11778479.685822839</v>
      </c>
      <c r="I11" s="369">
        <v>7269272.1915075928</v>
      </c>
      <c r="J11" s="370">
        <v>0</v>
      </c>
      <c r="K11" s="369">
        <v>-153669.61779083172</v>
      </c>
      <c r="L11" s="369">
        <v>-177663.167065938</v>
      </c>
      <c r="M11" s="369">
        <v>5765284.8415405061</v>
      </c>
      <c r="N11" s="369">
        <v>4814963.1643634988</v>
      </c>
      <c r="O11" s="369">
        <v>0</v>
      </c>
      <c r="P11" s="369">
        <v>6462187.4048036439</v>
      </c>
      <c r="Q11" s="369">
        <v>21493797.23771647</v>
      </c>
      <c r="R11" s="369">
        <v>10803367.008371649</v>
      </c>
      <c r="S11" s="369">
        <v>763011.89732762543</v>
      </c>
      <c r="T11" s="369">
        <v>-1963998.1328324797</v>
      </c>
      <c r="U11" s="369">
        <v>-6101340.6230349829</v>
      </c>
      <c r="V11" s="369">
        <v>0</v>
      </c>
      <c r="W11" s="369">
        <v>-1720371.8013333355</v>
      </c>
      <c r="X11" s="371">
        <f>SUM(E11:W11)</f>
        <v>65109378.757083058</v>
      </c>
      <c r="Y11" s="371">
        <f>SUM(X11,D11)</f>
        <v>340979378.75708306</v>
      </c>
      <c r="AA11" s="372">
        <v>-7269272.1915075928</v>
      </c>
      <c r="AB11" s="373">
        <v>3622240.5956167057</v>
      </c>
      <c r="AC11" s="374">
        <f>SUM(AA11:AB11)</f>
        <v>-3647031.5958908871</v>
      </c>
      <c r="AD11" s="374">
        <f>SUM(Y11,AC11)</f>
        <v>337332347.16119218</v>
      </c>
      <c r="AE11" s="375">
        <f>Y11/C11</f>
        <v>0.12378743797641742</v>
      </c>
      <c r="AF11" s="375">
        <f>AD11/C11</f>
        <v>0.12246343797641741</v>
      </c>
      <c r="AG11" s="376">
        <f>AC11/Y11</f>
        <v>-1.0695754122096243E-2</v>
      </c>
      <c r="AH11" s="377"/>
    </row>
    <row r="12" spans="1:34" x14ac:dyDescent="0.2">
      <c r="A12" s="355">
        <f t="shared" si="0"/>
        <v>5</v>
      </c>
      <c r="B12" s="354" t="s">
        <v>242</v>
      </c>
      <c r="C12" s="368">
        <v>2952911791.3048167</v>
      </c>
      <c r="D12" s="369">
        <v>270012000</v>
      </c>
      <c r="E12" s="369">
        <v>6565805.1756245922</v>
      </c>
      <c r="F12" s="369">
        <v>0</v>
      </c>
      <c r="G12" s="369">
        <v>153551.41314785046</v>
      </c>
      <c r="H12" s="369">
        <v>12839260.468593344</v>
      </c>
      <c r="I12" s="369">
        <v>7078129.563757645</v>
      </c>
      <c r="J12" s="370">
        <v>0</v>
      </c>
      <c r="K12" s="369">
        <v>743341.87149714772</v>
      </c>
      <c r="L12" s="369">
        <v>-273140.04027007206</v>
      </c>
      <c r="M12" s="369">
        <v>5846765.3467835365</v>
      </c>
      <c r="N12" s="369">
        <v>5143972.3404529914</v>
      </c>
      <c r="O12" s="369">
        <v>0</v>
      </c>
      <c r="P12" s="369">
        <v>6790099.0065393485</v>
      </c>
      <c r="Q12" s="369">
        <v>23844254.018211927</v>
      </c>
      <c r="R12" s="369">
        <v>11999302.082245104</v>
      </c>
      <c r="S12" s="369">
        <v>847485.68410448229</v>
      </c>
      <c r="T12" s="369">
        <v>-1975497.9883829223</v>
      </c>
      <c r="U12" s="369">
        <v>9334154.1723145247</v>
      </c>
      <c r="V12" s="369">
        <v>0</v>
      </c>
      <c r="W12" s="369">
        <v>-900758.63748450158</v>
      </c>
      <c r="X12" s="371">
        <f>SUM(E12:W12)</f>
        <v>88036724.477135018</v>
      </c>
      <c r="Y12" s="371">
        <f>SUM(X12,D12)</f>
        <v>358048724.477135</v>
      </c>
      <c r="AA12" s="372">
        <v>-7078129.563757645</v>
      </c>
      <c r="AB12" s="373">
        <v>3608458.2089744858</v>
      </c>
      <c r="AC12" s="374">
        <f>SUM(AA12:AB12)</f>
        <v>-3469671.3547831592</v>
      </c>
      <c r="AD12" s="374">
        <f>SUM(Y12,AC12)</f>
        <v>354579053.12235183</v>
      </c>
      <c r="AE12" s="375">
        <f>Y12/C12</f>
        <v>0.12125276668658036</v>
      </c>
      <c r="AF12" s="375">
        <f>AD12/C12</f>
        <v>0.12007776668658035</v>
      </c>
      <c r="AG12" s="376">
        <f>AC12/Y12</f>
        <v>-9.6905005313173021E-3</v>
      </c>
      <c r="AH12" s="377"/>
    </row>
    <row r="13" spans="1:34" x14ac:dyDescent="0.2">
      <c r="A13" s="355">
        <f t="shared" si="0"/>
        <v>6</v>
      </c>
      <c r="B13" s="354" t="s">
        <v>243</v>
      </c>
      <c r="C13" s="368">
        <v>1951040617.7585633</v>
      </c>
      <c r="D13" s="369">
        <v>164338000</v>
      </c>
      <c r="E13" s="369">
        <v>4539582.6240294734</v>
      </c>
      <c r="F13" s="369">
        <v>0</v>
      </c>
      <c r="G13" s="369">
        <v>99503.071505686719</v>
      </c>
      <c r="H13" s="369">
        <v>7767092.6992968414</v>
      </c>
      <c r="I13" s="369">
        <v>4327408.090188493</v>
      </c>
      <c r="J13" s="370">
        <v>0</v>
      </c>
      <c r="K13" s="369">
        <v>1280556.035166746</v>
      </c>
      <c r="L13" s="369">
        <v>-455534.03108758503</v>
      </c>
      <c r="M13" s="369">
        <v>3346034.6594559359</v>
      </c>
      <c r="N13" s="369">
        <v>3355789.8625447289</v>
      </c>
      <c r="O13" s="369">
        <v>0</v>
      </c>
      <c r="P13" s="369">
        <v>4241171.9790914766</v>
      </c>
      <c r="Q13" s="369">
        <v>13919833.793163586</v>
      </c>
      <c r="R13" s="369">
        <v>6985280.4246126534</v>
      </c>
      <c r="S13" s="369">
        <v>474102.87011533091</v>
      </c>
      <c r="T13" s="369">
        <v>-1125750.4364466909</v>
      </c>
      <c r="U13" s="369">
        <v>3577438.9305265821</v>
      </c>
      <c r="V13" s="369">
        <v>0</v>
      </c>
      <c r="W13" s="369">
        <v>-113686.10984841669</v>
      </c>
      <c r="X13" s="371">
        <f>SUM(E13:W13)</f>
        <v>52218824.462314852</v>
      </c>
      <c r="Y13" s="371">
        <f>SUM(X13,D13)</f>
        <v>216556824.46231484</v>
      </c>
      <c r="AA13" s="372">
        <v>-4327408.090188493</v>
      </c>
      <c r="AB13" s="373">
        <v>2191018.6137428666</v>
      </c>
      <c r="AC13" s="374">
        <f>SUM(AA13:AB13)</f>
        <v>-2136389.4764456265</v>
      </c>
      <c r="AD13" s="374">
        <f>SUM(Y13,AC13)</f>
        <v>214420434.98586923</v>
      </c>
      <c r="AE13" s="375">
        <f>Y13/C13</f>
        <v>0.11099554898611201</v>
      </c>
      <c r="AF13" s="375">
        <f>AD13/C13</f>
        <v>0.10990054898611201</v>
      </c>
      <c r="AG13" s="376">
        <f>AC13/Y13</f>
        <v>-9.8652604541557658E-3</v>
      </c>
      <c r="AH13" s="377"/>
    </row>
    <row r="14" spans="1:34" x14ac:dyDescent="0.2">
      <c r="A14" s="355">
        <f t="shared" si="0"/>
        <v>7</v>
      </c>
      <c r="B14" s="355">
        <v>29</v>
      </c>
      <c r="C14" s="368">
        <v>15033126.247213177</v>
      </c>
      <c r="D14" s="369">
        <v>1284000</v>
      </c>
      <c r="E14" s="369">
        <v>27848.667886217201</v>
      </c>
      <c r="F14" s="369">
        <v>0</v>
      </c>
      <c r="G14" s="369">
        <v>646.42442863016663</v>
      </c>
      <c r="H14" s="369">
        <v>68100.061899875698</v>
      </c>
      <c r="I14" s="369">
        <v>31674.797002878164</v>
      </c>
      <c r="J14" s="370">
        <v>0</v>
      </c>
      <c r="K14" s="369">
        <v>0</v>
      </c>
      <c r="L14" s="369">
        <v>0</v>
      </c>
      <c r="M14" s="369">
        <v>29765.589969482091</v>
      </c>
      <c r="N14" s="369">
        <v>26187.705922645357</v>
      </c>
      <c r="O14" s="369">
        <v>0</v>
      </c>
      <c r="P14" s="369">
        <v>37172.349977403966</v>
      </c>
      <c r="Q14" s="369">
        <v>121741.24787446539</v>
      </c>
      <c r="R14" s="369">
        <v>61178.803025300578</v>
      </c>
      <c r="S14" s="369">
        <v>5562.2567114688754</v>
      </c>
      <c r="T14" s="369">
        <v>-10057.161459385616</v>
      </c>
      <c r="U14" s="369">
        <v>47519.712067440851</v>
      </c>
      <c r="V14" s="369">
        <v>0</v>
      </c>
      <c r="W14" s="369">
        <v>-100558.62597277857</v>
      </c>
      <c r="X14" s="371">
        <f>SUM(E14:W14)</f>
        <v>346781.82933364413</v>
      </c>
      <c r="Y14" s="371">
        <f>SUM(X14,D14)</f>
        <v>1630781.8293336441</v>
      </c>
      <c r="AA14" s="372">
        <v>-31674.797002878164</v>
      </c>
      <c r="AB14" s="373">
        <v>17348.227689284009</v>
      </c>
      <c r="AC14" s="374">
        <f>SUM(AA14:AB14)</f>
        <v>-14326.569313594155</v>
      </c>
      <c r="AD14" s="374">
        <f>SUM(Y14,AC14)</f>
        <v>1616455.26002005</v>
      </c>
      <c r="AE14" s="375">
        <f>Y14/C14</f>
        <v>0.10847922132204248</v>
      </c>
      <c r="AF14" s="375">
        <f>AD14/C14</f>
        <v>0.10752622132204248</v>
      </c>
      <c r="AG14" s="376">
        <f>AC14/Y14</f>
        <v>-8.7850925586092365E-3</v>
      </c>
      <c r="AH14" s="377"/>
    </row>
    <row r="15" spans="1:34" x14ac:dyDescent="0.2">
      <c r="A15" s="355">
        <f t="shared" si="0"/>
        <v>8</v>
      </c>
      <c r="B15" s="354" t="s">
        <v>309</v>
      </c>
      <c r="C15" s="378">
        <f t="shared" ref="C15:Y15" si="5">SUM(C11:C14)</f>
        <v>7673541121.3309011</v>
      </c>
      <c r="D15" s="379">
        <f t="shared" si="5"/>
        <v>711504000</v>
      </c>
      <c r="E15" s="379">
        <f t="shared" si="5"/>
        <v>17068812.800340056</v>
      </c>
      <c r="F15" s="379">
        <f t="shared" si="5"/>
        <v>0</v>
      </c>
      <c r="G15" s="379">
        <f t="shared" si="5"/>
        <v>394183.24396920309</v>
      </c>
      <c r="H15" s="379">
        <f t="shared" si="5"/>
        <v>32452932.915612895</v>
      </c>
      <c r="I15" s="379">
        <f t="shared" si="5"/>
        <v>18706484.64245661</v>
      </c>
      <c r="J15" s="380">
        <f t="shared" ref="J15" si="6">SUM(J11:J14)</f>
        <v>0</v>
      </c>
      <c r="K15" s="379">
        <f t="shared" si="5"/>
        <v>1870228.288873062</v>
      </c>
      <c r="L15" s="379">
        <f t="shared" si="5"/>
        <v>-906337.23842359509</v>
      </c>
      <c r="M15" s="379">
        <f t="shared" si="5"/>
        <v>14987850.43774946</v>
      </c>
      <c r="N15" s="379">
        <f t="shared" si="5"/>
        <v>13340913.073283864</v>
      </c>
      <c r="O15" s="379">
        <f t="shared" ref="O15" si="7">SUM(O11:O14)</f>
        <v>0</v>
      </c>
      <c r="P15" s="379">
        <f t="shared" si="5"/>
        <v>17530630.740411874</v>
      </c>
      <c r="Q15" s="379">
        <f t="shared" si="5"/>
        <v>59379626.296966448</v>
      </c>
      <c r="R15" s="379">
        <f t="shared" si="5"/>
        <v>29849128.318254709</v>
      </c>
      <c r="S15" s="379">
        <f t="shared" si="5"/>
        <v>2090162.7082589075</v>
      </c>
      <c r="T15" s="379">
        <f t="shared" si="5"/>
        <v>-5075303.7191214785</v>
      </c>
      <c r="U15" s="379">
        <f t="shared" si="5"/>
        <v>6857772.1918735644</v>
      </c>
      <c r="V15" s="379">
        <f t="shared" si="5"/>
        <v>0</v>
      </c>
      <c r="W15" s="379">
        <f t="shared" si="5"/>
        <v>-2835375.1746390327</v>
      </c>
      <c r="X15" s="381">
        <f t="shared" si="5"/>
        <v>205711709.52586654</v>
      </c>
      <c r="Y15" s="381">
        <f t="shared" si="5"/>
        <v>917215709.52586663</v>
      </c>
      <c r="AA15" s="382">
        <f t="shared" ref="AA15:AD15" si="8">SUM(AA11:AA14)</f>
        <v>-18706484.64245661</v>
      </c>
      <c r="AB15" s="383">
        <f t="shared" si="8"/>
        <v>9439065.6460233442</v>
      </c>
      <c r="AC15" s="384">
        <f t="shared" si="8"/>
        <v>-9267418.9964332674</v>
      </c>
      <c r="AD15" s="384">
        <f t="shared" si="8"/>
        <v>907948290.52943325</v>
      </c>
      <c r="AE15" s="385">
        <f>Y15/C15</f>
        <v>0.11952965326219357</v>
      </c>
      <c r="AF15" s="385">
        <f>AD15/C15</f>
        <v>0.1183219423957369</v>
      </c>
      <c r="AG15" s="386">
        <f>AC15/Y15</f>
        <v>-1.0103859866534389E-2</v>
      </c>
      <c r="AH15" s="377"/>
    </row>
    <row r="16" spans="1:34" x14ac:dyDescent="0.2">
      <c r="A16" s="355">
        <f t="shared" si="0"/>
        <v>9</v>
      </c>
      <c r="B16" s="355"/>
      <c r="C16" s="163"/>
      <c r="D16" s="387"/>
      <c r="E16" s="387"/>
      <c r="F16" s="387"/>
      <c r="G16" s="387"/>
      <c r="H16" s="387"/>
      <c r="I16" s="387"/>
      <c r="J16" s="388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71"/>
      <c r="Y16" s="371"/>
      <c r="AA16" s="372"/>
      <c r="AB16" s="373"/>
      <c r="AC16" s="374"/>
      <c r="AD16" s="374"/>
      <c r="AE16" s="375"/>
      <c r="AF16" s="375"/>
      <c r="AG16" s="376"/>
    </row>
    <row r="17" spans="1:34" x14ac:dyDescent="0.2">
      <c r="A17" s="355">
        <f t="shared" si="0"/>
        <v>10</v>
      </c>
      <c r="B17" s="355" t="s">
        <v>244</v>
      </c>
      <c r="C17" s="368">
        <v>1414567504.5081706</v>
      </c>
      <c r="D17" s="369">
        <v>117534000</v>
      </c>
      <c r="E17" s="369">
        <v>3012050.4542033309</v>
      </c>
      <c r="F17" s="369">
        <v>0</v>
      </c>
      <c r="G17" s="369">
        <v>69313.807720900353</v>
      </c>
      <c r="H17" s="369">
        <v>5429110.082302358</v>
      </c>
      <c r="I17" s="369">
        <v>3099317.402377401</v>
      </c>
      <c r="J17" s="370">
        <v>0</v>
      </c>
      <c r="K17" s="369">
        <v>557156.35249099927</v>
      </c>
      <c r="L17" s="369">
        <v>-201374.64947077501</v>
      </c>
      <c r="M17" s="369">
        <v>2441543.5127811022</v>
      </c>
      <c r="N17" s="369">
        <v>2351011.1924925796</v>
      </c>
      <c r="O17" s="369">
        <v>0</v>
      </c>
      <c r="P17" s="369">
        <v>2843418.2732613366</v>
      </c>
      <c r="Q17" s="369">
        <v>9623920.6585360579</v>
      </c>
      <c r="R17" s="369">
        <v>4845805.4114221567</v>
      </c>
      <c r="S17" s="369">
        <v>356471.01113605895</v>
      </c>
      <c r="T17" s="369">
        <v>-834594.82765982067</v>
      </c>
      <c r="U17" s="369">
        <v>486428.66464206751</v>
      </c>
      <c r="V17" s="369">
        <v>0</v>
      </c>
      <c r="W17" s="369">
        <v>-159191.58567414118</v>
      </c>
      <c r="X17" s="371">
        <f>SUM(E17:W17)</f>
        <v>33920385.760561608</v>
      </c>
      <c r="Y17" s="371">
        <f>SUM(X17,D17)</f>
        <v>151454385.76056162</v>
      </c>
      <c r="AA17" s="372">
        <v>-3099317.402377401</v>
      </c>
      <c r="AB17" s="373">
        <v>1557438.8224634957</v>
      </c>
      <c r="AC17" s="374">
        <f>SUM(AA17:AB17)</f>
        <v>-1541878.5799139054</v>
      </c>
      <c r="AD17" s="374">
        <f>SUM(Y17,AC17)</f>
        <v>149912507.1806477</v>
      </c>
      <c r="AE17" s="375">
        <f>Y17/C17</f>
        <v>0.10706762687385543</v>
      </c>
      <c r="AF17" s="375">
        <f>AD17/C17</f>
        <v>0.10597762687385542</v>
      </c>
      <c r="AG17" s="376">
        <f>AC17/Y17</f>
        <v>-1.0180481550078738E-2</v>
      </c>
      <c r="AH17" s="377"/>
    </row>
    <row r="18" spans="1:34" x14ac:dyDescent="0.2">
      <c r="A18" s="355">
        <f t="shared" si="0"/>
        <v>11</v>
      </c>
      <c r="B18" s="355">
        <v>35</v>
      </c>
      <c r="C18" s="368">
        <v>4436241.4261872498</v>
      </c>
      <c r="D18" s="369">
        <v>279000</v>
      </c>
      <c r="E18" s="369">
        <v>7048.5055324757896</v>
      </c>
      <c r="F18" s="369">
        <v>0</v>
      </c>
      <c r="G18" s="369">
        <v>155.26844991655372</v>
      </c>
      <c r="H18" s="369">
        <v>11640.697502315345</v>
      </c>
      <c r="I18" s="369">
        <v>7359.724526044648</v>
      </c>
      <c r="J18" s="370">
        <v>0</v>
      </c>
      <c r="K18" s="369">
        <v>0</v>
      </c>
      <c r="L18" s="369">
        <v>0</v>
      </c>
      <c r="M18" s="369">
        <v>7656.9527015991935</v>
      </c>
      <c r="N18" s="369">
        <v>7053.623867637727</v>
      </c>
      <c r="O18" s="369">
        <v>0</v>
      </c>
      <c r="P18" s="369">
        <v>6371.0763236109915</v>
      </c>
      <c r="Q18" s="369">
        <v>43057.913850948476</v>
      </c>
      <c r="R18" s="369">
        <v>21626.554236850356</v>
      </c>
      <c r="S18" s="369">
        <v>2626.2549243028516</v>
      </c>
      <c r="T18" s="369">
        <v>-4338.6441148111298</v>
      </c>
      <c r="U18" s="369">
        <v>14022.959148177895</v>
      </c>
      <c r="V18" s="369">
        <v>0</v>
      </c>
      <c r="W18" s="369">
        <v>-29674.622228600474</v>
      </c>
      <c r="X18" s="371">
        <f>SUM(E18:W18)</f>
        <v>94606.2647204682</v>
      </c>
      <c r="Y18" s="371">
        <f>SUM(X18,D18)</f>
        <v>373606.2647204682</v>
      </c>
      <c r="AA18" s="372">
        <v>-7359.724526044648</v>
      </c>
      <c r="AB18" s="373">
        <v>4045.8521806827721</v>
      </c>
      <c r="AC18" s="374">
        <f>SUM(AA18:AB18)</f>
        <v>-3313.8723453618759</v>
      </c>
      <c r="AD18" s="374">
        <f>SUM(Y18,AC18)</f>
        <v>370292.39237510634</v>
      </c>
      <c r="AE18" s="375">
        <f>Y18/C18</f>
        <v>8.421684683684269E-2</v>
      </c>
      <c r="AF18" s="375">
        <f>AD18/C18</f>
        <v>8.3469846836842693E-2</v>
      </c>
      <c r="AG18" s="376">
        <f>AC18/Y18</f>
        <v>-8.8699592546750035E-3</v>
      </c>
      <c r="AH18" s="377"/>
    </row>
    <row r="19" spans="1:34" x14ac:dyDescent="0.2">
      <c r="A19" s="355">
        <f t="shared" si="0"/>
        <v>12</v>
      </c>
      <c r="B19" s="355">
        <v>43</v>
      </c>
      <c r="C19" s="368">
        <v>123047958.74213007</v>
      </c>
      <c r="D19" s="369">
        <v>10917000</v>
      </c>
      <c r="E19" s="369">
        <v>209218.23528926491</v>
      </c>
      <c r="F19" s="369">
        <v>0</v>
      </c>
      <c r="G19" s="369">
        <v>4675.8224322009428</v>
      </c>
      <c r="H19" s="369">
        <v>100284.086374836</v>
      </c>
      <c r="I19" s="369">
        <v>284486.88061180472</v>
      </c>
      <c r="J19" s="370">
        <v>0</v>
      </c>
      <c r="K19" s="369">
        <v>43677.179999999993</v>
      </c>
      <c r="L19" s="369">
        <v>-14924.789999999999</v>
      </c>
      <c r="M19" s="369">
        <v>188140.32891671688</v>
      </c>
      <c r="N19" s="369">
        <v>196753.68602866598</v>
      </c>
      <c r="O19" s="369">
        <v>0</v>
      </c>
      <c r="P19" s="369">
        <v>51624.500369307454</v>
      </c>
      <c r="Q19" s="369">
        <v>752048.31809606485</v>
      </c>
      <c r="R19" s="369">
        <v>377377.6865941959</v>
      </c>
      <c r="S19" s="369">
        <v>52910.622259115931</v>
      </c>
      <c r="T19" s="369">
        <v>-100037.99045735176</v>
      </c>
      <c r="U19" s="369">
        <v>388954.59758387314</v>
      </c>
      <c r="V19" s="369">
        <v>0</v>
      </c>
      <c r="W19" s="369">
        <v>0</v>
      </c>
      <c r="X19" s="371">
        <f>SUM(E19:W19)</f>
        <v>2535189.1640986945</v>
      </c>
      <c r="Y19" s="371">
        <f>SUM(X19,D19)</f>
        <v>13452189.164098695</v>
      </c>
      <c r="AA19" s="372">
        <v>-284486.88061180472</v>
      </c>
      <c r="AB19" s="373">
        <v>138675.0495023806</v>
      </c>
      <c r="AC19" s="374">
        <f>SUM(AA19:AB19)</f>
        <v>-145811.83110942412</v>
      </c>
      <c r="AD19" s="374">
        <f>SUM(Y19,AC19)</f>
        <v>13306377.332989272</v>
      </c>
      <c r="AE19" s="375">
        <f>Y19/C19</f>
        <v>0.10932476492592831</v>
      </c>
      <c r="AF19" s="375">
        <f>AD19/C19</f>
        <v>0.10813976492592832</v>
      </c>
      <c r="AG19" s="376">
        <f>AC19/Y19</f>
        <v>-1.0839264102720757E-2</v>
      </c>
      <c r="AH19" s="377"/>
    </row>
    <row r="20" spans="1:34" x14ac:dyDescent="0.2">
      <c r="A20" s="355">
        <f t="shared" si="0"/>
        <v>13</v>
      </c>
      <c r="B20" s="354" t="s">
        <v>310</v>
      </c>
      <c r="C20" s="378">
        <f t="shared" ref="C20:Y20" si="9">SUM(C17:C19)</f>
        <v>1542051704.6764879</v>
      </c>
      <c r="D20" s="379">
        <f t="shared" si="9"/>
        <v>128730000</v>
      </c>
      <c r="E20" s="379">
        <f t="shared" si="9"/>
        <v>3228317.1950250715</v>
      </c>
      <c r="F20" s="379">
        <f t="shared" si="9"/>
        <v>0</v>
      </c>
      <c r="G20" s="379">
        <f t="shared" si="9"/>
        <v>74144.898603017849</v>
      </c>
      <c r="H20" s="379">
        <f t="shared" si="9"/>
        <v>5541034.8661795091</v>
      </c>
      <c r="I20" s="379">
        <f t="shared" si="9"/>
        <v>3391164.0075152502</v>
      </c>
      <c r="J20" s="380">
        <f t="shared" ref="J20" si="10">SUM(J17:J19)</f>
        <v>0</v>
      </c>
      <c r="K20" s="379">
        <f t="shared" si="9"/>
        <v>600833.53249099921</v>
      </c>
      <c r="L20" s="379">
        <f t="shared" si="9"/>
        <v>-216299.43947077502</v>
      </c>
      <c r="M20" s="379">
        <f t="shared" si="9"/>
        <v>2637340.7943994184</v>
      </c>
      <c r="N20" s="379">
        <f t="shared" si="9"/>
        <v>2554818.5023888834</v>
      </c>
      <c r="O20" s="379">
        <f t="shared" ref="O20" si="11">SUM(O17:O19)</f>
        <v>0</v>
      </c>
      <c r="P20" s="379">
        <f t="shared" si="9"/>
        <v>2901413.8499542554</v>
      </c>
      <c r="Q20" s="379">
        <f t="shared" si="9"/>
        <v>10419026.89048307</v>
      </c>
      <c r="R20" s="379">
        <f t="shared" si="9"/>
        <v>5244809.6522532031</v>
      </c>
      <c r="S20" s="379">
        <f t="shared" si="9"/>
        <v>412007.88831947773</v>
      </c>
      <c r="T20" s="379">
        <f t="shared" si="9"/>
        <v>-938971.46223198355</v>
      </c>
      <c r="U20" s="379">
        <f t="shared" si="9"/>
        <v>889406.22137411847</v>
      </c>
      <c r="V20" s="379">
        <f t="shared" si="9"/>
        <v>0</v>
      </c>
      <c r="W20" s="379">
        <f t="shared" si="9"/>
        <v>-188866.20790274165</v>
      </c>
      <c r="X20" s="381">
        <f t="shared" si="9"/>
        <v>36550181.189380772</v>
      </c>
      <c r="Y20" s="381">
        <f t="shared" si="9"/>
        <v>165280181.18938076</v>
      </c>
      <c r="AA20" s="382">
        <f t="shared" ref="AA20:AD20" si="12">SUM(AA17:AA19)</f>
        <v>-3391164.0075152502</v>
      </c>
      <c r="AB20" s="383">
        <f t="shared" si="12"/>
        <v>1700159.7241465591</v>
      </c>
      <c r="AC20" s="384">
        <f t="shared" si="12"/>
        <v>-1691004.2833686913</v>
      </c>
      <c r="AD20" s="384">
        <f t="shared" si="12"/>
        <v>163589176.90601209</v>
      </c>
      <c r="AE20" s="385">
        <f>Y20/C20</f>
        <v>0.10718199700317795</v>
      </c>
      <c r="AF20" s="385">
        <f>AD20/C20</f>
        <v>0.10608540323901267</v>
      </c>
      <c r="AG20" s="386">
        <f>AC20/Y20</f>
        <v>-1.0231137642758938E-2</v>
      </c>
      <c r="AH20" s="377"/>
    </row>
    <row r="21" spans="1:34" x14ac:dyDescent="0.2">
      <c r="A21" s="355">
        <f t="shared" si="0"/>
        <v>14</v>
      </c>
      <c r="B21" s="355"/>
      <c r="C21" s="163"/>
      <c r="D21" s="387"/>
      <c r="E21" s="387"/>
      <c r="F21" s="387"/>
      <c r="G21" s="387"/>
      <c r="H21" s="387"/>
      <c r="I21" s="387"/>
      <c r="J21" s="388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71"/>
      <c r="Y21" s="371"/>
      <c r="AA21" s="372"/>
      <c r="AB21" s="373"/>
      <c r="AC21" s="374"/>
      <c r="AD21" s="374"/>
      <c r="AE21" s="375"/>
      <c r="AF21" s="375"/>
      <c r="AG21" s="376"/>
    </row>
    <row r="22" spans="1:34" x14ac:dyDescent="0.2">
      <c r="A22" s="355">
        <f t="shared" si="0"/>
        <v>15</v>
      </c>
      <c r="B22" s="355">
        <v>46</v>
      </c>
      <c r="C22" s="368">
        <v>97208997.868969813</v>
      </c>
      <c r="D22" s="369">
        <v>6219000</v>
      </c>
      <c r="E22" s="369">
        <v>176680.77602739629</v>
      </c>
      <c r="F22" s="369">
        <v>0</v>
      </c>
      <c r="G22" s="369">
        <v>3013.4789339380645</v>
      </c>
      <c r="H22" s="369">
        <v>94584.354926507629</v>
      </c>
      <c r="I22" s="369">
        <v>166227.38635593836</v>
      </c>
      <c r="J22" s="370">
        <v>0</v>
      </c>
      <c r="K22" s="369">
        <v>66112.663426560059</v>
      </c>
      <c r="L22" s="369">
        <v>-26126.360827200006</v>
      </c>
      <c r="M22" s="369">
        <v>92348.547975521316</v>
      </c>
      <c r="N22" s="369">
        <v>168560.40230479365</v>
      </c>
      <c r="O22" s="369">
        <v>0</v>
      </c>
      <c r="P22" s="369">
        <v>55576.174635708419</v>
      </c>
      <c r="Q22" s="369">
        <v>372261.19197653822</v>
      </c>
      <c r="R22" s="369">
        <v>186908.26797122089</v>
      </c>
      <c r="S22" s="369">
        <v>30912.461322332398</v>
      </c>
      <c r="T22" s="369">
        <v>-43744.049041036415</v>
      </c>
      <c r="U22" s="369">
        <v>0</v>
      </c>
      <c r="V22" s="369">
        <v>0</v>
      </c>
      <c r="W22" s="369">
        <v>0</v>
      </c>
      <c r="X22" s="371">
        <f>SUM(E22:W22)</f>
        <v>1343315.2959882191</v>
      </c>
      <c r="Y22" s="371">
        <f>SUM(X22,D22)</f>
        <v>7562315.2959882189</v>
      </c>
      <c r="AA22" s="372">
        <v>-166227.38635593836</v>
      </c>
      <c r="AB22" s="373">
        <v>78933.706269603485</v>
      </c>
      <c r="AC22" s="374">
        <f>SUM(AA22:AB22)</f>
        <v>-87293.680086334876</v>
      </c>
      <c r="AD22" s="374">
        <f>SUM(Y22,AC22)</f>
        <v>7475021.6159018837</v>
      </c>
      <c r="AE22" s="375">
        <f>Y22/C22</f>
        <v>7.7794396216095477E-2</v>
      </c>
      <c r="AF22" s="375">
        <f>AD22/C22</f>
        <v>7.6896396216095481E-2</v>
      </c>
      <c r="AG22" s="376">
        <f>AC22/Y22</f>
        <v>-1.1543247890317911E-2</v>
      </c>
      <c r="AH22" s="377"/>
    </row>
    <row r="23" spans="1:34" x14ac:dyDescent="0.2">
      <c r="A23" s="355">
        <f t="shared" si="0"/>
        <v>16</v>
      </c>
      <c r="B23" s="355">
        <v>49</v>
      </c>
      <c r="C23" s="368">
        <v>536314720.56256545</v>
      </c>
      <c r="D23" s="369">
        <v>34806000</v>
      </c>
      <c r="E23" s="369">
        <v>1054911.7240343804</v>
      </c>
      <c r="F23" s="369">
        <v>0</v>
      </c>
      <c r="G23" s="369">
        <v>25743.106587003142</v>
      </c>
      <c r="H23" s="369">
        <v>1914107.2376877961</v>
      </c>
      <c r="I23" s="369">
        <v>902081.35998623504</v>
      </c>
      <c r="J23" s="370">
        <v>0</v>
      </c>
      <c r="K23" s="369">
        <v>726532.59202114865</v>
      </c>
      <c r="L23" s="369">
        <v>-268768.30364225997</v>
      </c>
      <c r="M23" s="369">
        <v>509498.98453443719</v>
      </c>
      <c r="N23" s="369">
        <v>929969.72545548854</v>
      </c>
      <c r="O23" s="369">
        <v>0</v>
      </c>
      <c r="P23" s="369">
        <v>1030118.4418890236</v>
      </c>
      <c r="Q23" s="369">
        <v>2007929.9117752432</v>
      </c>
      <c r="R23" s="369">
        <v>1001608.9124489529</v>
      </c>
      <c r="S23" s="369">
        <v>117989.2385237644</v>
      </c>
      <c r="T23" s="369">
        <v>-241341.62425315444</v>
      </c>
      <c r="U23" s="369">
        <v>0</v>
      </c>
      <c r="V23" s="369">
        <v>0</v>
      </c>
      <c r="W23" s="369">
        <v>0</v>
      </c>
      <c r="X23" s="371">
        <f>SUM(E23:W23)</f>
        <v>9710381.3070480581</v>
      </c>
      <c r="Y23" s="371">
        <f>SUM(X23,D23)</f>
        <v>44516381.30704806</v>
      </c>
      <c r="AA23" s="372">
        <v>-902081.35998623504</v>
      </c>
      <c r="AB23" s="373">
        <v>448895.42111086723</v>
      </c>
      <c r="AC23" s="374">
        <f>SUM(AA23:AB23)</f>
        <v>-453185.93887536781</v>
      </c>
      <c r="AD23" s="374">
        <f>SUM(Y23,AC23)</f>
        <v>44063195.36817269</v>
      </c>
      <c r="AE23" s="375">
        <f>Y23/C23</f>
        <v>8.3004213012003017E-2</v>
      </c>
      <c r="AF23" s="375">
        <f>AD23/C23</f>
        <v>8.2159213012003018E-2</v>
      </c>
      <c r="AG23" s="376">
        <f>AC23/Y23</f>
        <v>-1.0180206152641997E-2</v>
      </c>
      <c r="AH23" s="377"/>
    </row>
    <row r="24" spans="1:34" x14ac:dyDescent="0.2">
      <c r="A24" s="355">
        <f t="shared" si="0"/>
        <v>17</v>
      </c>
      <c r="B24" s="355" t="s">
        <v>92</v>
      </c>
      <c r="C24" s="378">
        <f t="shared" ref="C24:Y24" si="13">SUM(C22:C23)</f>
        <v>633523718.43153524</v>
      </c>
      <c r="D24" s="379">
        <f t="shared" si="13"/>
        <v>41025000</v>
      </c>
      <c r="E24" s="379">
        <f t="shared" si="13"/>
        <v>1231592.5000617767</v>
      </c>
      <c r="F24" s="379">
        <f t="shared" si="13"/>
        <v>0</v>
      </c>
      <c r="G24" s="379">
        <f t="shared" si="13"/>
        <v>28756.585520941208</v>
      </c>
      <c r="H24" s="379">
        <f t="shared" si="13"/>
        <v>2008691.5926143038</v>
      </c>
      <c r="I24" s="379">
        <f t="shared" si="13"/>
        <v>1068308.7463421733</v>
      </c>
      <c r="J24" s="380">
        <f t="shared" ref="J24" si="14">SUM(J22:J23)</f>
        <v>0</v>
      </c>
      <c r="K24" s="379">
        <f t="shared" si="13"/>
        <v>792645.25544770877</v>
      </c>
      <c r="L24" s="379">
        <f t="shared" si="13"/>
        <v>-294894.66446945997</v>
      </c>
      <c r="M24" s="379">
        <f t="shared" si="13"/>
        <v>601847.53250995849</v>
      </c>
      <c r="N24" s="379">
        <f t="shared" si="13"/>
        <v>1098530.1277602823</v>
      </c>
      <c r="O24" s="379">
        <f t="shared" ref="O24" si="15">SUM(O22:O23)</f>
        <v>0</v>
      </c>
      <c r="P24" s="379">
        <f t="shared" si="13"/>
        <v>1085694.616524732</v>
      </c>
      <c r="Q24" s="379">
        <f t="shared" si="13"/>
        <v>2380191.1037517814</v>
      </c>
      <c r="R24" s="379">
        <f t="shared" si="13"/>
        <v>1188517.1804201738</v>
      </c>
      <c r="S24" s="379">
        <f t="shared" si="13"/>
        <v>148901.6998460968</v>
      </c>
      <c r="T24" s="379">
        <f t="shared" si="13"/>
        <v>-285085.67329419084</v>
      </c>
      <c r="U24" s="379">
        <f t="shared" si="13"/>
        <v>0</v>
      </c>
      <c r="V24" s="379">
        <f t="shared" si="13"/>
        <v>0</v>
      </c>
      <c r="W24" s="379">
        <f t="shared" si="13"/>
        <v>0</v>
      </c>
      <c r="X24" s="381">
        <f t="shared" si="13"/>
        <v>11053696.603036277</v>
      </c>
      <c r="Y24" s="381">
        <f t="shared" si="13"/>
        <v>52078696.603036277</v>
      </c>
      <c r="AA24" s="382">
        <f t="shared" ref="AA24:AD24" si="16">SUM(AA22:AA23)</f>
        <v>-1068308.7463421733</v>
      </c>
      <c r="AB24" s="383">
        <f t="shared" si="16"/>
        <v>527829.12738047075</v>
      </c>
      <c r="AC24" s="384">
        <f t="shared" si="16"/>
        <v>-540479.61896170268</v>
      </c>
      <c r="AD24" s="384">
        <f t="shared" si="16"/>
        <v>51538216.984074578</v>
      </c>
      <c r="AE24" s="385">
        <f>Y24/C24</f>
        <v>8.2204809524687769E-2</v>
      </c>
      <c r="AF24" s="385">
        <f>AD24/C24</f>
        <v>8.1351677111114032E-2</v>
      </c>
      <c r="AG24" s="386">
        <f>AC24/Y24</f>
        <v>-1.0378132599620241E-2</v>
      </c>
      <c r="AH24" s="377"/>
    </row>
    <row r="25" spans="1:34" x14ac:dyDescent="0.2">
      <c r="A25" s="355">
        <f t="shared" si="0"/>
        <v>18</v>
      </c>
      <c r="B25" s="355"/>
      <c r="C25" s="163"/>
      <c r="D25" s="387"/>
      <c r="E25" s="387"/>
      <c r="F25" s="387"/>
      <c r="G25" s="387"/>
      <c r="H25" s="387"/>
      <c r="I25" s="387"/>
      <c r="J25" s="388"/>
      <c r="K25" s="387"/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  <c r="X25" s="371"/>
      <c r="Y25" s="371"/>
      <c r="AA25" s="372"/>
      <c r="AB25" s="373"/>
      <c r="AC25" s="374"/>
      <c r="AD25" s="374"/>
      <c r="AE25" s="375"/>
      <c r="AF25" s="375"/>
      <c r="AG25" s="376"/>
    </row>
    <row r="26" spans="1:34" x14ac:dyDescent="0.2">
      <c r="A26" s="355">
        <f t="shared" si="0"/>
        <v>19</v>
      </c>
      <c r="B26" s="355" t="s">
        <v>179</v>
      </c>
      <c r="C26" s="368">
        <v>67622676.457585469</v>
      </c>
      <c r="D26" s="369">
        <v>16875000</v>
      </c>
      <c r="E26" s="369">
        <v>144066.21404528283</v>
      </c>
      <c r="F26" s="369">
        <v>0</v>
      </c>
      <c r="G26" s="369">
        <v>3516.3791757944441</v>
      </c>
      <c r="H26" s="369">
        <v>157087.47741097104</v>
      </c>
      <c r="I26" s="369">
        <v>399988.13124661805</v>
      </c>
      <c r="J26" s="370">
        <v>0</v>
      </c>
      <c r="K26" s="369">
        <v>0</v>
      </c>
      <c r="L26" s="369">
        <v>0</v>
      </c>
      <c r="M26" s="369">
        <v>580675.92274128646</v>
      </c>
      <c r="N26" s="369">
        <v>133892.89938601921</v>
      </c>
      <c r="O26" s="369">
        <v>0</v>
      </c>
      <c r="P26" s="369">
        <v>82702.533307627018</v>
      </c>
      <c r="Q26" s="369">
        <v>2378898.1351013994</v>
      </c>
      <c r="R26" s="369">
        <v>1195636.5424465686</v>
      </c>
      <c r="S26" s="369">
        <v>0</v>
      </c>
      <c r="T26" s="369">
        <v>-169259.55917333643</v>
      </c>
      <c r="U26" s="369">
        <v>0</v>
      </c>
      <c r="V26" s="369">
        <v>0</v>
      </c>
      <c r="W26" s="369">
        <v>-11827.077880488234</v>
      </c>
      <c r="X26" s="371">
        <f>SUM(E26:W26)</f>
        <v>4895377.5978077436</v>
      </c>
      <c r="Y26" s="371">
        <f>SUM(X26,D26)</f>
        <v>21770377.597807743</v>
      </c>
      <c r="AA26" s="372">
        <v>-399988.13124661805</v>
      </c>
      <c r="AB26" s="373">
        <v>234921.17801365192</v>
      </c>
      <c r="AC26" s="374">
        <f>SUM(AA26:AB26)</f>
        <v>-165066.95323296613</v>
      </c>
      <c r="AD26" s="374">
        <f>SUM(Y26,AC26)</f>
        <v>21605310.644574776</v>
      </c>
      <c r="AE26" s="375">
        <f>Y26/C26</f>
        <v>0.32193901126440383</v>
      </c>
      <c r="AF26" s="375">
        <f>AD26/C26</f>
        <v>0.3194980112644038</v>
      </c>
      <c r="AG26" s="376">
        <f>AC26/Y26</f>
        <v>-7.5821814523597524E-3</v>
      </c>
      <c r="AH26" s="377"/>
    </row>
    <row r="27" spans="1:34" x14ac:dyDescent="0.2">
      <c r="A27" s="355">
        <f t="shared" si="0"/>
        <v>20</v>
      </c>
      <c r="B27" s="355" t="s">
        <v>311</v>
      </c>
      <c r="C27" s="368">
        <v>1979340018.3287396</v>
      </c>
      <c r="D27" s="369">
        <v>9577000</v>
      </c>
      <c r="E27" s="369">
        <v>0</v>
      </c>
      <c r="F27" s="369">
        <v>0</v>
      </c>
      <c r="G27" s="369">
        <v>0</v>
      </c>
      <c r="H27" s="369">
        <v>2674088.3647621274</v>
      </c>
      <c r="I27" s="369">
        <v>233562.12216279126</v>
      </c>
      <c r="J27" s="370">
        <v>0</v>
      </c>
      <c r="K27" s="369">
        <v>0</v>
      </c>
      <c r="L27" s="369">
        <v>0</v>
      </c>
      <c r="M27" s="369">
        <v>33648.780311588576</v>
      </c>
      <c r="N27" s="369">
        <v>0</v>
      </c>
      <c r="O27" s="369">
        <v>0</v>
      </c>
      <c r="P27" s="369">
        <v>0</v>
      </c>
      <c r="Q27" s="369">
        <v>116160</v>
      </c>
      <c r="R27" s="369">
        <v>58320</v>
      </c>
      <c r="S27" s="369">
        <v>0</v>
      </c>
      <c r="T27" s="369">
        <v>0</v>
      </c>
      <c r="U27" s="369">
        <v>0</v>
      </c>
      <c r="V27" s="369">
        <v>0</v>
      </c>
      <c r="W27" s="369">
        <v>0</v>
      </c>
      <c r="X27" s="371">
        <f>SUM(E27:W27)</f>
        <v>3115779.2672365075</v>
      </c>
      <c r="Y27" s="371">
        <f>SUM(X27,D27)</f>
        <v>12692779.267236508</v>
      </c>
      <c r="AA27" s="372">
        <v>-233562.12216279126</v>
      </c>
      <c r="AB27" s="373">
        <v>108863.70100808068</v>
      </c>
      <c r="AC27" s="374">
        <f>SUM(AA27:AB27)</f>
        <v>-124698.42115471058</v>
      </c>
      <c r="AD27" s="374">
        <f>SUM(Y27,AC27)</f>
        <v>12568080.846081797</v>
      </c>
      <c r="AE27" s="375">
        <f>Y27/C27</f>
        <v>6.4126320640723903E-3</v>
      </c>
      <c r="AF27" s="375">
        <f>AD27/C27</f>
        <v>6.3496320640723898E-3</v>
      </c>
      <c r="AG27" s="376">
        <f>AC27/Y27</f>
        <v>-9.8243590729250995E-3</v>
      </c>
      <c r="AH27" s="371"/>
    </row>
    <row r="28" spans="1:34" x14ac:dyDescent="0.2">
      <c r="A28" s="355">
        <f t="shared" si="0"/>
        <v>21</v>
      </c>
      <c r="B28" s="354" t="s">
        <v>182</v>
      </c>
      <c r="C28" s="368">
        <v>304641655.46199995</v>
      </c>
      <c r="D28" s="369">
        <v>3303000</v>
      </c>
      <c r="E28" s="369">
        <v>0</v>
      </c>
      <c r="F28" s="369">
        <v>0</v>
      </c>
      <c r="G28" s="369">
        <v>0</v>
      </c>
      <c r="H28" s="369">
        <v>1288938.8442597219</v>
      </c>
      <c r="I28" s="369">
        <v>187049.97645366797</v>
      </c>
      <c r="J28" s="370">
        <v>0</v>
      </c>
      <c r="K28" s="369">
        <v>0</v>
      </c>
      <c r="L28" s="369">
        <v>0</v>
      </c>
      <c r="M28" s="369">
        <v>156890.45256293</v>
      </c>
      <c r="N28" s="369">
        <v>0</v>
      </c>
      <c r="O28" s="369">
        <v>0</v>
      </c>
      <c r="P28" s="369">
        <v>0</v>
      </c>
      <c r="Q28" s="369">
        <v>549268.90479798592</v>
      </c>
      <c r="R28" s="369">
        <v>276005.33984857198</v>
      </c>
      <c r="S28" s="369">
        <v>0</v>
      </c>
      <c r="T28" s="369">
        <v>-85604.305184821991</v>
      </c>
      <c r="U28" s="369">
        <v>367397.83648717194</v>
      </c>
      <c r="V28" s="369">
        <v>0</v>
      </c>
      <c r="W28" s="369">
        <v>0</v>
      </c>
      <c r="X28" s="371">
        <f>SUM(E28:W28)</f>
        <v>2739947.0492252279</v>
      </c>
      <c r="Y28" s="371">
        <f>SUM(X28,D28)</f>
        <v>6042947.0492252279</v>
      </c>
      <c r="AA28" s="372">
        <v>-187049.97645366797</v>
      </c>
      <c r="AB28" s="373">
        <v>187049.97645366797</v>
      </c>
      <c r="AC28" s="374">
        <f>SUM(AA28:AB28)</f>
        <v>0</v>
      </c>
      <c r="AD28" s="374">
        <f>SUM(Y28,AC28)</f>
        <v>6042947.0492252279</v>
      </c>
      <c r="AE28" s="375">
        <f>Y28/C28</f>
        <v>1.9836246753783173E-2</v>
      </c>
      <c r="AF28" s="375">
        <f>AD28/C28</f>
        <v>1.9836246753783173E-2</v>
      </c>
      <c r="AG28" s="376">
        <f>AC28/Y28</f>
        <v>0</v>
      </c>
      <c r="AH28" s="371"/>
    </row>
    <row r="29" spans="1:34" x14ac:dyDescent="0.2">
      <c r="A29" s="355">
        <f t="shared" si="0"/>
        <v>22</v>
      </c>
      <c r="B29" s="355"/>
      <c r="C29" s="163"/>
      <c r="D29" s="389"/>
      <c r="E29" s="389"/>
      <c r="F29" s="389"/>
      <c r="G29" s="389"/>
      <c r="H29" s="389"/>
      <c r="I29" s="389"/>
      <c r="J29" s="390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71"/>
      <c r="Y29" s="371"/>
      <c r="AA29" s="372"/>
      <c r="AB29" s="373"/>
      <c r="AC29" s="374"/>
      <c r="AD29" s="374"/>
      <c r="AE29" s="375"/>
      <c r="AF29" s="375"/>
      <c r="AG29" s="376"/>
      <c r="AH29" s="371"/>
    </row>
    <row r="30" spans="1:34" ht="10.8" thickBot="1" x14ac:dyDescent="0.25">
      <c r="A30" s="355">
        <f t="shared" si="0"/>
        <v>23</v>
      </c>
      <c r="B30" s="355" t="s">
        <v>312</v>
      </c>
      <c r="C30" s="167">
        <f t="shared" ref="C30:Y30" si="17">SUM(C9,C15,C20,C24,C26:C28)</f>
        <v>23414083764.004501</v>
      </c>
      <c r="D30" s="391">
        <f t="shared" si="17"/>
        <v>2103264000</v>
      </c>
      <c r="E30" s="391">
        <f t="shared" si="17"/>
        <v>45609128.26963114</v>
      </c>
      <c r="F30" s="391">
        <f t="shared" si="17"/>
        <v>0</v>
      </c>
      <c r="G30" s="391">
        <f t="shared" si="17"/>
        <v>1072482.6136041367</v>
      </c>
      <c r="H30" s="391">
        <f t="shared" si="17"/>
        <v>100682976.37367576</v>
      </c>
      <c r="I30" s="391">
        <f t="shared" si="17"/>
        <v>54116863.65603257</v>
      </c>
      <c r="J30" s="392">
        <f t="shared" si="17"/>
        <v>0</v>
      </c>
      <c r="K30" s="391">
        <f t="shared" si="17"/>
        <v>3263707.07681177</v>
      </c>
      <c r="L30" s="391">
        <f t="shared" si="17"/>
        <v>-1417531.3423638302</v>
      </c>
      <c r="M30" s="391">
        <f t="shared" si="17"/>
        <v>48287557.734931313</v>
      </c>
      <c r="N30" s="391">
        <f t="shared" si="17"/>
        <v>37626181.927930988</v>
      </c>
      <c r="O30" s="391">
        <f t="shared" si="17"/>
        <v>0</v>
      </c>
      <c r="P30" s="391">
        <f t="shared" si="17"/>
        <v>51528907.238406241</v>
      </c>
      <c r="Q30" s="391">
        <f t="shared" si="17"/>
        <v>187435293.56435844</v>
      </c>
      <c r="R30" s="391">
        <f t="shared" si="17"/>
        <v>94204418.903019696</v>
      </c>
      <c r="S30" s="391">
        <f t="shared" si="17"/>
        <v>6228135.0517366864</v>
      </c>
      <c r="T30" s="391">
        <f t="shared" si="17"/>
        <v>-16466837.495482264</v>
      </c>
      <c r="U30" s="391">
        <f t="shared" si="17"/>
        <v>-30863073.084011916</v>
      </c>
      <c r="V30" s="391">
        <f t="shared" si="17"/>
        <v>0</v>
      </c>
      <c r="W30" s="391">
        <f t="shared" si="17"/>
        <v>-78043777.710635602</v>
      </c>
      <c r="X30" s="391">
        <f t="shared" si="17"/>
        <v>503264432.77764505</v>
      </c>
      <c r="Y30" s="391">
        <f t="shared" si="17"/>
        <v>2606528432.7776456</v>
      </c>
      <c r="AA30" s="393">
        <f t="shared" ref="AA30:AD30" si="18">SUM(AA9,AA15,AA20,AA24,AA26:AA28)</f>
        <v>-54116863.65603257</v>
      </c>
      <c r="AB30" s="394">
        <f t="shared" si="18"/>
        <v>28210571.530410815</v>
      </c>
      <c r="AC30" s="395">
        <f t="shared" si="18"/>
        <v>-25906292.125621762</v>
      </c>
      <c r="AD30" s="395">
        <f t="shared" si="18"/>
        <v>2580622140.6520233</v>
      </c>
      <c r="AE30" s="396">
        <f>Y30/C30</f>
        <v>0.11132310190094973</v>
      </c>
      <c r="AF30" s="396">
        <f>AD30/C30</f>
        <v>0.11021666133352299</v>
      </c>
      <c r="AG30" s="397">
        <f>AC30/Y30</f>
        <v>-9.9390023142831158E-3</v>
      </c>
      <c r="AH30" s="371"/>
    </row>
    <row r="31" spans="1:34" ht="10.8" thickTop="1" x14ac:dyDescent="0.2">
      <c r="A31" s="355">
        <f t="shared" si="0"/>
        <v>24</v>
      </c>
      <c r="B31" s="355"/>
      <c r="C31" s="163"/>
      <c r="D31" s="389"/>
      <c r="E31" s="389"/>
      <c r="F31" s="389"/>
      <c r="G31" s="389"/>
      <c r="H31" s="389"/>
      <c r="I31" s="389"/>
      <c r="J31" s="390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71"/>
      <c r="Y31" s="371"/>
      <c r="AA31" s="372"/>
      <c r="AB31" s="373"/>
      <c r="AC31" s="374"/>
      <c r="AD31" s="374"/>
      <c r="AE31" s="375"/>
      <c r="AF31" s="375"/>
      <c r="AG31" s="376"/>
      <c r="AH31" s="371"/>
    </row>
    <row r="32" spans="1:34" x14ac:dyDescent="0.2">
      <c r="A32" s="355">
        <f t="shared" si="0"/>
        <v>25</v>
      </c>
      <c r="B32" s="355">
        <v>5</v>
      </c>
      <c r="C32" s="398">
        <v>6791642.9865201386</v>
      </c>
      <c r="D32" s="399">
        <v>529000</v>
      </c>
      <c r="E32" s="399">
        <v>13838.198910913627</v>
      </c>
      <c r="F32" s="399">
        <v>0</v>
      </c>
      <c r="G32" s="399">
        <v>346.37379231252709</v>
      </c>
      <c r="H32" s="399">
        <v>0</v>
      </c>
      <c r="I32" s="399">
        <v>0</v>
      </c>
      <c r="J32" s="400">
        <v>0</v>
      </c>
      <c r="K32" s="399">
        <v>0</v>
      </c>
      <c r="L32" s="399">
        <v>0</v>
      </c>
      <c r="M32" s="399">
        <v>0</v>
      </c>
      <c r="N32" s="399">
        <v>11111.127925946947</v>
      </c>
      <c r="O32" s="399">
        <v>0</v>
      </c>
      <c r="P32" s="399">
        <v>12917.704960361303</v>
      </c>
      <c r="Q32" s="399">
        <v>43655.039355220768</v>
      </c>
      <c r="R32" s="399">
        <v>21915.811036435145</v>
      </c>
      <c r="S32" s="399">
        <v>0</v>
      </c>
      <c r="T32" s="399">
        <v>-5140.6445275043743</v>
      </c>
      <c r="U32" s="399">
        <v>0</v>
      </c>
      <c r="V32" s="399">
        <v>0</v>
      </c>
      <c r="W32" s="399">
        <v>0</v>
      </c>
      <c r="X32" s="379">
        <v>98643.611453685939</v>
      </c>
      <c r="Y32" s="379">
        <v>627643.61145368591</v>
      </c>
      <c r="AA32" s="401">
        <v>0</v>
      </c>
      <c r="AB32" s="402">
        <v>0</v>
      </c>
      <c r="AC32" s="384">
        <f>SUM(AA32:AB32)</f>
        <v>0</v>
      </c>
      <c r="AD32" s="384">
        <f>SUM(Y32,AC32)</f>
        <v>627643.61145368591</v>
      </c>
      <c r="AE32" s="385">
        <f>Y32/C32</f>
        <v>9.2414105496919557E-2</v>
      </c>
      <c r="AF32" s="385">
        <f>AD32/C32</f>
        <v>9.2414105496919557E-2</v>
      </c>
      <c r="AG32" s="386">
        <f>AC32/Y32</f>
        <v>0</v>
      </c>
      <c r="AH32" s="371"/>
    </row>
    <row r="33" spans="1:34" ht="10.8" thickBot="1" x14ac:dyDescent="0.25">
      <c r="A33" s="355">
        <f t="shared" si="0"/>
        <v>26</v>
      </c>
      <c r="B33" s="355"/>
      <c r="C33" s="163"/>
      <c r="D33" s="389"/>
      <c r="E33" s="389"/>
      <c r="F33" s="389"/>
      <c r="G33" s="389"/>
      <c r="H33" s="389"/>
      <c r="I33" s="389"/>
      <c r="J33" s="390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71"/>
      <c r="Y33" s="371"/>
      <c r="AA33" s="372"/>
      <c r="AB33" s="373"/>
      <c r="AC33" s="403"/>
      <c r="AD33" s="403"/>
      <c r="AE33" s="404"/>
      <c r="AF33" s="404"/>
      <c r="AG33" s="405"/>
      <c r="AH33" s="371"/>
    </row>
    <row r="34" spans="1:34" ht="10.8" thickBot="1" x14ac:dyDescent="0.25">
      <c r="A34" s="355">
        <f t="shared" si="0"/>
        <v>27</v>
      </c>
      <c r="B34" s="355" t="s">
        <v>61</v>
      </c>
      <c r="C34" s="167">
        <f t="shared" ref="C34:Y34" si="19">SUM(C30,C32)</f>
        <v>23420875406.99102</v>
      </c>
      <c r="D34" s="391">
        <f t="shared" si="19"/>
        <v>2103793000</v>
      </c>
      <c r="E34" s="391">
        <f t="shared" si="19"/>
        <v>45622966.468542054</v>
      </c>
      <c r="F34" s="391">
        <f t="shared" si="19"/>
        <v>0</v>
      </c>
      <c r="G34" s="391">
        <f t="shared" si="19"/>
        <v>1072828.9873964493</v>
      </c>
      <c r="H34" s="391">
        <f t="shared" si="19"/>
        <v>100682976.37367576</v>
      </c>
      <c r="I34" s="391">
        <f t="shared" si="19"/>
        <v>54116863.65603257</v>
      </c>
      <c r="J34" s="392">
        <f t="shared" si="19"/>
        <v>0</v>
      </c>
      <c r="K34" s="391">
        <f t="shared" si="19"/>
        <v>3263707.07681177</v>
      </c>
      <c r="L34" s="391">
        <f t="shared" si="19"/>
        <v>-1417531.3423638302</v>
      </c>
      <c r="M34" s="391">
        <f t="shared" si="19"/>
        <v>48287557.734931313</v>
      </c>
      <c r="N34" s="391">
        <f t="shared" si="19"/>
        <v>37637293.055856936</v>
      </c>
      <c r="O34" s="391">
        <f t="shared" si="19"/>
        <v>0</v>
      </c>
      <c r="P34" s="391">
        <f t="shared" si="19"/>
        <v>51541824.943366602</v>
      </c>
      <c r="Q34" s="391">
        <f t="shared" si="19"/>
        <v>187478948.60371366</v>
      </c>
      <c r="R34" s="391">
        <f t="shared" si="19"/>
        <v>94226334.714056134</v>
      </c>
      <c r="S34" s="391">
        <f t="shared" si="19"/>
        <v>6228135.0517366864</v>
      </c>
      <c r="T34" s="391">
        <f t="shared" si="19"/>
        <v>-16471978.140009768</v>
      </c>
      <c r="U34" s="391">
        <f t="shared" si="19"/>
        <v>-30863073.084011916</v>
      </c>
      <c r="V34" s="391">
        <f t="shared" si="19"/>
        <v>0</v>
      </c>
      <c r="W34" s="391">
        <f t="shared" si="19"/>
        <v>-78043777.710635602</v>
      </c>
      <c r="X34" s="391">
        <f t="shared" si="19"/>
        <v>503363076.38909876</v>
      </c>
      <c r="Y34" s="391">
        <f t="shared" si="19"/>
        <v>2607156076.3890991</v>
      </c>
      <c r="AA34" s="393">
        <f t="shared" ref="AA34:AD34" si="20">SUM(AA30,AA32)</f>
        <v>-54116863.65603257</v>
      </c>
      <c r="AB34" s="394">
        <f>SUM(AB30,AB32)</f>
        <v>28210571.530410815</v>
      </c>
      <c r="AC34" s="406">
        <f t="shared" si="20"/>
        <v>-25906292.125621762</v>
      </c>
      <c r="AD34" s="406">
        <f t="shared" si="20"/>
        <v>2581249784.2634768</v>
      </c>
      <c r="AE34" s="404">
        <f>Y34/C34</f>
        <v>0.11131761862372042</v>
      </c>
      <c r="AF34" s="404">
        <f>AD34/C34</f>
        <v>0.11021149890464751</v>
      </c>
      <c r="AG34" s="407">
        <f>AC34/Y34</f>
        <v>-9.9366096108453456E-3</v>
      </c>
      <c r="AH34" s="371"/>
    </row>
    <row r="35" spans="1:34" ht="10.8" thickTop="1" x14ac:dyDescent="0.2">
      <c r="AC35" s="408" t="s">
        <v>246</v>
      </c>
    </row>
    <row r="36" spans="1:34" x14ac:dyDescent="0.2">
      <c r="B36" s="154" t="s">
        <v>313</v>
      </c>
      <c r="AB36" s="408"/>
      <c r="AC36" s="409">
        <f>SUM(AA34:AB34)-AC34</f>
        <v>0</v>
      </c>
    </row>
    <row r="37" spans="1:34" x14ac:dyDescent="0.2"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</row>
  </sheetData>
  <printOptions horizontalCentered="1"/>
  <pageMargins left="0.25" right="0.25" top="0.75" bottom="0.75" header="0.3" footer="0.3"/>
  <pageSetup scale="60" fitToWidth="0" orientation="landscape" r:id="rId1"/>
  <headerFooter>
    <oddFooter>&amp;L&amp;"Times New Roman,Regular"&amp;F
&amp;A&amp;R&amp;"Times New Roman,Regular"Page &amp;P of &amp;N</oddFooter>
  </headerFooter>
  <colBreaks count="1" manualBreakCount="1">
    <brk id="25" max="3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zoomScaleNormal="100" workbookViewId="0">
      <pane xSplit="3" ySplit="5" topLeftCell="D6" activePane="bottomRight" state="frozen"/>
      <selection activeCell="N30" sqref="N30"/>
      <selection pane="topRight" activeCell="N30" sqref="N30"/>
      <selection pane="bottomLeft" activeCell="N30" sqref="N30"/>
      <selection pane="bottomRight" activeCell="E36" sqref="E36"/>
    </sheetView>
  </sheetViews>
  <sheetFormatPr defaultColWidth="9.109375" defaultRowHeight="10.199999999999999" x14ac:dyDescent="0.2"/>
  <cols>
    <col min="1" max="1" width="6.33203125" style="234" customWidth="1"/>
    <col min="2" max="2" width="59.44140625" style="234" customWidth="1"/>
    <col min="3" max="3" width="14.5546875" style="228" bestFit="1" customWidth="1"/>
    <col min="4" max="4" width="15.44140625" style="37" bestFit="1" customWidth="1"/>
    <col min="5" max="5" width="18.5546875" style="37" bestFit="1" customWidth="1"/>
    <col min="6" max="6" width="19.44140625" style="234" bestFit="1" customWidth="1"/>
    <col min="7" max="7" width="16.44140625" style="37" bestFit="1" customWidth="1"/>
    <col min="8" max="8" width="14.44140625" style="234" bestFit="1" customWidth="1"/>
    <col min="9" max="9" width="11.109375" style="234" customWidth="1"/>
    <col min="10" max="16384" width="9.109375" style="234"/>
  </cols>
  <sheetData>
    <row r="1" spans="1:9" s="254" customFormat="1" x14ac:dyDescent="0.2">
      <c r="A1" s="274" t="str">
        <f>+'Proposed Impacts'!A1</f>
        <v>2023 Low Income Program Customer Charge</v>
      </c>
      <c r="B1" s="275"/>
      <c r="C1" s="275"/>
      <c r="D1" s="276"/>
      <c r="E1" s="276"/>
      <c r="F1" s="275"/>
      <c r="G1" s="276"/>
      <c r="H1" s="275"/>
      <c r="I1" s="277"/>
    </row>
    <row r="2" spans="1:9" s="254" customFormat="1" x14ac:dyDescent="0.2">
      <c r="A2" s="278" t="str">
        <f>+'Proposed Impacts'!A2</f>
        <v>Settlement Methodology</v>
      </c>
      <c r="B2" s="213"/>
      <c r="C2" s="213"/>
      <c r="D2" s="279"/>
      <c r="E2" s="279"/>
      <c r="F2" s="213"/>
      <c r="G2" s="279"/>
      <c r="H2" s="213"/>
      <c r="I2" s="280"/>
    </row>
    <row r="3" spans="1:9" s="254" customFormat="1" x14ac:dyDescent="0.2">
      <c r="A3" s="281"/>
      <c r="C3" s="253"/>
      <c r="D3" s="282"/>
      <c r="E3" s="282"/>
      <c r="G3" s="282"/>
      <c r="I3" s="283"/>
    </row>
    <row r="4" spans="1:9" s="289" customFormat="1" ht="51.6" thickBot="1" x14ac:dyDescent="0.25">
      <c r="A4" s="284" t="s">
        <v>9</v>
      </c>
      <c r="B4" s="285" t="s">
        <v>63</v>
      </c>
      <c r="C4" s="285" t="s">
        <v>0</v>
      </c>
      <c r="D4" s="286" t="str">
        <f>+'Proposed Impacts'!D6</f>
        <v>F2023 Forecast Energy (kWh) 10/01/23 - 09/30/24</v>
      </c>
      <c r="E4" s="287" t="str">
        <f>"Forecast Delivered Applicable Base Revenue "&amp;TEXT(Controls!B7,"mmmm d, yyyy")&amp;" through "&amp;TEXT(Controls!B8,"mmmm d, yyyy")&amp;" [Note 1]"</f>
        <v>Forecast Delivered Applicable Base Revenue October 1, 2023 through September 30, 2024 [Note 1]</v>
      </c>
      <c r="F4" s="46" t="str">
        <f>"Proposed Equal % "
&amp;TEXT(Controls!B1,"YYYY")
&amp;" Low Income Rider
(Ex. Special Contract)"</f>
        <v>Proposed Equal % 2023 Low Income Rider
(Ex. Special Contract)</v>
      </c>
      <c r="G4" s="287" t="str">
        <f>"$ Including Proposed "&amp;TEXT(Controls!B1,"YYYY")&amp;" Low Income"</f>
        <v>$ Including Proposed 2023 Low Income</v>
      </c>
      <c r="H4" s="46" t="str">
        <f>"Proposed "&amp;TEXT(Controls!B1,"YYYY")&amp;" Low Income $"</f>
        <v>Proposed 2023 Low Income $</v>
      </c>
      <c r="I4" s="288" t="s">
        <v>97</v>
      </c>
    </row>
    <row r="5" spans="1:9" s="12" customFormat="1" ht="21" thickBot="1" x14ac:dyDescent="0.25">
      <c r="A5" s="290"/>
      <c r="B5" s="291"/>
      <c r="C5" s="291"/>
      <c r="D5" s="292" t="s">
        <v>14</v>
      </c>
      <c r="E5" s="292" t="s">
        <v>15</v>
      </c>
      <c r="F5" s="293" t="s">
        <v>121</v>
      </c>
      <c r="G5" s="291" t="s">
        <v>64</v>
      </c>
      <c r="H5" s="292" t="s">
        <v>65</v>
      </c>
      <c r="I5" s="294" t="s">
        <v>66</v>
      </c>
    </row>
    <row r="6" spans="1:9" x14ac:dyDescent="0.2">
      <c r="A6" s="295"/>
      <c r="I6" s="296"/>
    </row>
    <row r="7" spans="1:9" x14ac:dyDescent="0.2">
      <c r="A7" s="297">
        <v>1</v>
      </c>
      <c r="B7" s="270" t="s">
        <v>1</v>
      </c>
      <c r="C7" s="47">
        <v>7</v>
      </c>
      <c r="D7" s="345">
        <f>+'Base Revenue'!D11</f>
        <v>11213362869.317253</v>
      </c>
      <c r="E7" s="346">
        <f>'Base Revenue'!P11</f>
        <v>1437672682.9549134</v>
      </c>
      <c r="F7" s="48">
        <f>(IF(D7&gt;0,E7*$E$42/D7,0))</f>
        <v>1.4282505841659613E-3</v>
      </c>
      <c r="G7" s="25">
        <f>+H7+E7</f>
        <v>1453688175.0234807</v>
      </c>
      <c r="H7" s="25">
        <f>+F7*D7</f>
        <v>16015492.068567267</v>
      </c>
      <c r="I7" s="298">
        <f>IF(E7&gt;0,+H7/E7,0)</f>
        <v>1.1139873671140433E-2</v>
      </c>
    </row>
    <row r="8" spans="1:9" x14ac:dyDescent="0.2">
      <c r="A8" s="297">
        <f>+A7+1</f>
        <v>2</v>
      </c>
      <c r="B8" s="270"/>
      <c r="C8" s="47"/>
      <c r="D8" s="345"/>
      <c r="E8" s="346"/>
      <c r="F8" s="299"/>
      <c r="G8" s="25"/>
      <c r="H8" s="25"/>
      <c r="I8" s="298"/>
    </row>
    <row r="9" spans="1:9" x14ac:dyDescent="0.2">
      <c r="A9" s="297">
        <f t="shared" ref="A9:A42" si="0">+A8+1</f>
        <v>3</v>
      </c>
      <c r="B9" s="300" t="s">
        <v>46</v>
      </c>
      <c r="C9" s="49" t="s">
        <v>113</v>
      </c>
      <c r="D9" s="345">
        <f>+'Base Revenue'!D15</f>
        <v>2754555586.0203085</v>
      </c>
      <c r="E9" s="346">
        <f>'Base Revenue'!P15</f>
        <v>325129226.58972716</v>
      </c>
      <c r="F9" s="48">
        <f>(IF(D9&gt;0,E9*$E$42/D9,0))</f>
        <v>1.3148758113238708E-3</v>
      </c>
      <c r="G9" s="25">
        <f>+H9+E9</f>
        <v>328751125.10073233</v>
      </c>
      <c r="H9" s="25">
        <f>+F9*D9</f>
        <v>3621898.5110051534</v>
      </c>
      <c r="I9" s="298">
        <f>IF(E9&gt;0,+H9/E9,0)</f>
        <v>1.1139873671140433E-2</v>
      </c>
    </row>
    <row r="10" spans="1:9" x14ac:dyDescent="0.2">
      <c r="A10" s="297">
        <f t="shared" si="0"/>
        <v>4</v>
      </c>
      <c r="B10" s="300" t="s">
        <v>47</v>
      </c>
      <c r="C10" s="3" t="s">
        <v>114</v>
      </c>
      <c r="D10" s="345">
        <f>+'Base Revenue'!D16</f>
        <v>2952911791.3048167</v>
      </c>
      <c r="E10" s="346">
        <f>'Base Revenue'!P16</f>
        <v>323930213.32512605</v>
      </c>
      <c r="F10" s="48">
        <f>(IF(D10&gt;0,E10*$E$42/D10,0))</f>
        <v>1.2220282587963635E-3</v>
      </c>
      <c r="G10" s="25">
        <f>+H10+E10</f>
        <v>327538754.97983354</v>
      </c>
      <c r="H10" s="25">
        <f>+F10*D10</f>
        <v>3608541.6547074756</v>
      </c>
      <c r="I10" s="298">
        <f>IF(E10&gt;0,+H10/E10,0)</f>
        <v>1.1139873671140433E-2</v>
      </c>
    </row>
    <row r="11" spans="1:9" x14ac:dyDescent="0.2">
      <c r="A11" s="297">
        <f t="shared" si="0"/>
        <v>5</v>
      </c>
      <c r="B11" s="300" t="s">
        <v>48</v>
      </c>
      <c r="C11" s="3" t="s">
        <v>115</v>
      </c>
      <c r="D11" s="345">
        <f>+'Base Revenue'!D17</f>
        <v>1951040617.7585633</v>
      </c>
      <c r="E11" s="346">
        <f>'Base Revenue'!P17</f>
        <v>196718255.91402176</v>
      </c>
      <c r="F11" s="48">
        <f>(IF(D11&gt;0,E11*$E$42/D11,0))</f>
        <v>1.1232039454959514E-3</v>
      </c>
      <c r="G11" s="25">
        <f>+H11+E11</f>
        <v>198909672.43371105</v>
      </c>
      <c r="H11" s="25">
        <f>+F11*D11</f>
        <v>2191416.5196892768</v>
      </c>
      <c r="I11" s="298">
        <f>IF(E11&gt;0,+H11/E11,0)</f>
        <v>1.1139873671140433E-2</v>
      </c>
    </row>
    <row r="12" spans="1:9" x14ac:dyDescent="0.2">
      <c r="A12" s="297">
        <f t="shared" si="0"/>
        <v>6</v>
      </c>
      <c r="B12" s="301" t="s">
        <v>49</v>
      </c>
      <c r="C12" s="47">
        <v>29</v>
      </c>
      <c r="D12" s="345">
        <f>+'Base Revenue'!D18</f>
        <v>15033126.247213177</v>
      </c>
      <c r="E12" s="346">
        <f>'Base Revenue'!P18</f>
        <v>1557211.7539849523</v>
      </c>
      <c r="F12" s="48">
        <f>(IF(D12&gt;0,E12*$E$42/D12,0))</f>
        <v>1.1539277947474947E-3</v>
      </c>
      <c r="G12" s="25">
        <f>+H12+E12</f>
        <v>1574558.8962035598</v>
      </c>
      <c r="H12" s="25">
        <f>+F12*D12</f>
        <v>17347.142218607383</v>
      </c>
      <c r="I12" s="298">
        <f>IF(E12&gt;0,+H12/E12,0)</f>
        <v>1.1139873671140433E-2</v>
      </c>
    </row>
    <row r="13" spans="1:9" x14ac:dyDescent="0.2">
      <c r="A13" s="297">
        <f t="shared" si="0"/>
        <v>7</v>
      </c>
      <c r="B13" s="270" t="s">
        <v>50</v>
      </c>
      <c r="C13" s="47"/>
      <c r="D13" s="302">
        <f>SUM(D9:D12)</f>
        <v>7673541121.3309011</v>
      </c>
      <c r="E13" s="35">
        <f>SUM(E9:E12)</f>
        <v>847334907.58285987</v>
      </c>
      <c r="F13" s="303">
        <f>+H13/D13</f>
        <v>1.2300975101809807E-3</v>
      </c>
      <c r="G13" s="35">
        <f>SUM(G9:G12)</f>
        <v>856774111.4104805</v>
      </c>
      <c r="H13" s="35">
        <f>SUM(H9:H12)</f>
        <v>9439203.8276205119</v>
      </c>
      <c r="I13" s="304">
        <f>IF(E13&gt;0,+H13/E13,0)</f>
        <v>1.1139873671140431E-2</v>
      </c>
    </row>
    <row r="14" spans="1:9" x14ac:dyDescent="0.2">
      <c r="A14" s="297">
        <f t="shared" si="0"/>
        <v>8</v>
      </c>
      <c r="B14" s="270"/>
      <c r="C14" s="47"/>
      <c r="E14" s="25"/>
      <c r="F14" s="299"/>
      <c r="G14" s="25"/>
      <c r="H14" s="25"/>
      <c r="I14" s="298"/>
    </row>
    <row r="15" spans="1:9" x14ac:dyDescent="0.2">
      <c r="A15" s="297">
        <f t="shared" si="0"/>
        <v>9</v>
      </c>
      <c r="B15" s="300" t="s">
        <v>51</v>
      </c>
      <c r="C15" s="3" t="s">
        <v>117</v>
      </c>
      <c r="D15" s="345">
        <f>+'Base Revenue'!D22</f>
        <v>1414567504.5081706</v>
      </c>
      <c r="E15" s="346">
        <f>'Base Revenue'!P22</f>
        <v>139822614.49368024</v>
      </c>
      <c r="F15" s="48">
        <f>(IF(D15&gt;0,E15*$E$42/D15,0))</f>
        <v>1.1011183678856877E-3</v>
      </c>
      <c r="G15" s="25">
        <f>+H15+E15</f>
        <v>141380220.75550839</v>
      </c>
      <c r="H15" s="25">
        <f>+F15*D15</f>
        <v>1557606.2618281671</v>
      </c>
      <c r="I15" s="298">
        <f>IF(E15&gt;0,+H15/E15,0)</f>
        <v>1.1139873671140433E-2</v>
      </c>
    </row>
    <row r="16" spans="1:9" x14ac:dyDescent="0.2">
      <c r="A16" s="297">
        <f t="shared" si="0"/>
        <v>10</v>
      </c>
      <c r="B16" s="301" t="s">
        <v>52</v>
      </c>
      <c r="C16" s="47">
        <v>35</v>
      </c>
      <c r="D16" s="345">
        <f>+'Base Revenue'!D23</f>
        <v>4436241.4261872498</v>
      </c>
      <c r="E16" s="346">
        <f>'Base Revenue'!P23</f>
        <v>363048.61345497653</v>
      </c>
      <c r="F16" s="48">
        <f>(IF(D16&gt;0,E16*$E$42/D16,0))</f>
        <v>9.1165365042971541E-4</v>
      </c>
      <c r="G16" s="25">
        <f>+H16+E16</f>
        <v>367092.92914534768</v>
      </c>
      <c r="H16" s="25">
        <f>+F16*D16</f>
        <v>4044.3156903711333</v>
      </c>
      <c r="I16" s="298">
        <f>IF(E16&gt;0,+H16/E16,0)</f>
        <v>1.1139873671140433E-2</v>
      </c>
    </row>
    <row r="17" spans="1:9" x14ac:dyDescent="0.2">
      <c r="A17" s="297">
        <f t="shared" si="0"/>
        <v>11</v>
      </c>
      <c r="B17" s="301" t="s">
        <v>53</v>
      </c>
      <c r="C17" s="47">
        <v>43</v>
      </c>
      <c r="D17" s="345">
        <f>+'Base Revenue'!D24</f>
        <v>123047958.74213007</v>
      </c>
      <c r="E17" s="346">
        <f>'Base Revenue'!P24</f>
        <v>12448281.701067314</v>
      </c>
      <c r="F17" s="48">
        <f>(IF(D17&gt;0,E17*$E$42/D17,0))</f>
        <v>1.1269775377848619E-3</v>
      </c>
      <c r="G17" s="25">
        <f>+H17+E17</f>
        <v>12586953.986639973</v>
      </c>
      <c r="H17" s="25">
        <f>+F17*D17</f>
        <v>138672.28557265902</v>
      </c>
      <c r="I17" s="298">
        <f>IF(E17&gt;0,+H17/E17,0)</f>
        <v>1.1139873671140435E-2</v>
      </c>
    </row>
    <row r="18" spans="1:9" x14ac:dyDescent="0.2">
      <c r="A18" s="297">
        <f t="shared" si="0"/>
        <v>12</v>
      </c>
      <c r="B18" s="305" t="s">
        <v>54</v>
      </c>
      <c r="C18" s="47"/>
      <c r="D18" s="302">
        <f>SUM(D15:D17)</f>
        <v>1542051704.6764879</v>
      </c>
      <c r="E18" s="35">
        <f>SUM(E15:E17)</f>
        <v>152633944.80820251</v>
      </c>
      <c r="F18" s="303">
        <f>+H18/D18</f>
        <v>1.1026367390501433E-3</v>
      </c>
      <c r="G18" s="35">
        <f>SUM(G15:G17)</f>
        <v>154334267.67129371</v>
      </c>
      <c r="H18" s="35">
        <f>SUM(H15:H17)</f>
        <v>1700322.8630911973</v>
      </c>
      <c r="I18" s="304">
        <f>IF(E18&gt;0,+H18/E18,0)</f>
        <v>1.1139873671140435E-2</v>
      </c>
    </row>
    <row r="19" spans="1:9" x14ac:dyDescent="0.2">
      <c r="A19" s="297">
        <f t="shared" si="0"/>
        <v>13</v>
      </c>
      <c r="B19" s="305"/>
      <c r="C19" s="47"/>
      <c r="E19" s="25"/>
      <c r="F19" s="299"/>
      <c r="G19" s="25"/>
      <c r="H19" s="25"/>
      <c r="I19" s="298"/>
    </row>
    <row r="20" spans="1:9" x14ac:dyDescent="0.2">
      <c r="A20" s="297">
        <f t="shared" si="0"/>
        <v>14</v>
      </c>
      <c r="B20" s="301" t="s">
        <v>55</v>
      </c>
      <c r="C20" s="47">
        <v>46</v>
      </c>
      <c r="D20" s="345">
        <f>+'Base Revenue'!D28</f>
        <v>97208997.868969813</v>
      </c>
      <c r="E20" s="346">
        <f>'Base Revenue'!P28</f>
        <v>7089943.3708676808</v>
      </c>
      <c r="F20" s="48">
        <f>(IF(D20&gt;0,E20*$E$42/D20,0))</f>
        <v>8.1248727194437173E-4</v>
      </c>
      <c r="G20" s="25">
        <f>+H20+E20</f>
        <v>7168924.444354686</v>
      </c>
      <c r="H20" s="25">
        <f>+F20*D20</f>
        <v>78981.073487005531</v>
      </c>
      <c r="I20" s="298">
        <f>IF(E20&gt;0,+H20/E20,0)</f>
        <v>1.1139873671140433E-2</v>
      </c>
    </row>
    <row r="21" spans="1:9" x14ac:dyDescent="0.2">
      <c r="A21" s="297">
        <f t="shared" si="0"/>
        <v>15</v>
      </c>
      <c r="B21" s="300" t="s">
        <v>56</v>
      </c>
      <c r="C21" s="47">
        <v>49</v>
      </c>
      <c r="D21" s="345">
        <f>+'Base Revenue'!D29</f>
        <v>536314720.56256545</v>
      </c>
      <c r="E21" s="346">
        <f>'Base Revenue'!P29</f>
        <v>40286715.588952646</v>
      </c>
      <c r="F21" s="48">
        <f>(IF(D21&gt;0,E21*$E$42/D21,0))</f>
        <v>8.3680142475921768E-4</v>
      </c>
      <c r="G21" s="25">
        <f>+H21+E21</f>
        <v>40735504.511238739</v>
      </c>
      <c r="H21" s="25">
        <f>+F21*D21</f>
        <v>448788.92228609644</v>
      </c>
      <c r="I21" s="298">
        <f>IF(E21&gt;0,+H21/E21,0)</f>
        <v>1.1139873671140433E-2</v>
      </c>
    </row>
    <row r="22" spans="1:9" x14ac:dyDescent="0.2">
      <c r="A22" s="297">
        <f t="shared" si="0"/>
        <v>16</v>
      </c>
      <c r="B22" s="270" t="s">
        <v>57</v>
      </c>
      <c r="C22" s="47"/>
      <c r="D22" s="302">
        <f>SUM(D20:D21)</f>
        <v>633523718.43153524</v>
      </c>
      <c r="E22" s="35">
        <f>SUM(E20:E21)</f>
        <v>47376658.95982033</v>
      </c>
      <c r="F22" s="303">
        <f>+H22/D22</f>
        <v>8.3307061822364577E-4</v>
      </c>
      <c r="G22" s="302">
        <f>SUM(G20:G21)</f>
        <v>47904428.955593422</v>
      </c>
      <c r="H22" s="35">
        <f>SUM(H20:H21)</f>
        <v>527769.99577310192</v>
      </c>
      <c r="I22" s="304">
        <f>IF(E22&gt;0,+H22/E22,0)</f>
        <v>1.1139873671140431E-2</v>
      </c>
    </row>
    <row r="23" spans="1:9" x14ac:dyDescent="0.2">
      <c r="A23" s="297">
        <f t="shared" si="0"/>
        <v>17</v>
      </c>
      <c r="B23" s="270"/>
      <c r="C23" s="47"/>
      <c r="E23" s="25"/>
      <c r="F23" s="299"/>
      <c r="G23" s="25"/>
      <c r="H23" s="25"/>
      <c r="I23" s="298"/>
    </row>
    <row r="24" spans="1:9" x14ac:dyDescent="0.2">
      <c r="A24" s="297">
        <f t="shared" si="0"/>
        <v>18</v>
      </c>
      <c r="B24" s="270" t="s">
        <v>58</v>
      </c>
      <c r="C24" s="3" t="s">
        <v>178</v>
      </c>
      <c r="D24" s="345">
        <f>+'Base Revenue'!D32</f>
        <v>67622676.457585469</v>
      </c>
      <c r="E24" s="346">
        <f>'Base Revenue'!P32</f>
        <v>21087719.78846883</v>
      </c>
      <c r="F24" s="48">
        <f>(IF(D24&gt;0,E24*$E$42/D24,0))</f>
        <v>3.4739017554753977E-3</v>
      </c>
      <c r="G24" s="25">
        <f t="shared" ref="G24:G29" si="1">+H24+E24</f>
        <v>21322634.322924782</v>
      </c>
      <c r="H24" s="25">
        <f>+F24*D24</f>
        <v>234914.53445595101</v>
      </c>
      <c r="I24" s="298">
        <f>IF(E24&gt;0,+H24/E24,0)</f>
        <v>1.1139873671140433E-2</v>
      </c>
    </row>
    <row r="25" spans="1:9" x14ac:dyDescent="0.2">
      <c r="A25" s="297">
        <f t="shared" si="0"/>
        <v>19</v>
      </c>
      <c r="B25" s="270"/>
      <c r="C25" s="3"/>
      <c r="D25" s="345"/>
      <c r="E25" s="346"/>
      <c r="F25" s="299"/>
      <c r="G25" s="25"/>
      <c r="H25" s="25"/>
      <c r="I25" s="298"/>
    </row>
    <row r="26" spans="1:9" x14ac:dyDescent="0.2">
      <c r="A26" s="297">
        <f t="shared" si="0"/>
        <v>20</v>
      </c>
      <c r="B26" s="270" t="s">
        <v>94</v>
      </c>
      <c r="C26" s="3" t="s">
        <v>118</v>
      </c>
      <c r="D26" s="345">
        <f>+'Base Revenue'!D34</f>
        <v>1979340018.3287396</v>
      </c>
      <c r="E26" s="346">
        <f>'Base Revenue'!P34</f>
        <v>9785128.7803115882</v>
      </c>
      <c r="F26" s="48">
        <f>(IF(D26&gt;0,E26*$E$42/D26,0))</f>
        <v>5.507143667036564E-5</v>
      </c>
      <c r="G26" s="25">
        <f t="shared" si="1"/>
        <v>9894133.8787801005</v>
      </c>
      <c r="H26" s="25">
        <f>+F26*D26</f>
        <v>109005.09846851155</v>
      </c>
      <c r="I26" s="298">
        <f>IF(E26&gt;0,+H26/E26,0)</f>
        <v>1.1139873671140433E-2</v>
      </c>
    </row>
    <row r="27" spans="1:9" x14ac:dyDescent="0.2">
      <c r="A27" s="297">
        <f t="shared" si="0"/>
        <v>21</v>
      </c>
      <c r="B27" s="305" t="s">
        <v>198</v>
      </c>
      <c r="C27" s="3"/>
      <c r="D27" s="302">
        <f>SUM(D26,D24,D22,D18,D13,D7)</f>
        <v>23109442108.542503</v>
      </c>
      <c r="E27" s="302">
        <f>SUM(E26,E24,E22,E18,E13,E7)</f>
        <v>2515891042.8745766</v>
      </c>
      <c r="F27" s="303">
        <f>(IF(D27&gt;0,E27*$E$42/D27,0))</f>
        <v>1.2127816957388318E-3</v>
      </c>
      <c r="G27" s="35">
        <f>SUM(G26,G24,G22,G18,G13,G7)</f>
        <v>2543917751.2625532</v>
      </c>
      <c r="H27" s="35">
        <f>SUM(H26,H24,H22,H18,H13,H7)</f>
        <v>28026708.387976542</v>
      </c>
      <c r="I27" s="304">
        <f>IF(E27&gt;0,+H27/E27,0)</f>
        <v>1.1139873671140433E-2</v>
      </c>
    </row>
    <row r="28" spans="1:9" x14ac:dyDescent="0.2">
      <c r="A28" s="297">
        <f t="shared" si="0"/>
        <v>22</v>
      </c>
      <c r="B28" s="270"/>
      <c r="D28" s="345"/>
      <c r="E28" s="346"/>
      <c r="G28" s="25"/>
      <c r="H28" s="25"/>
      <c r="I28" s="296"/>
    </row>
    <row r="29" spans="1:9" x14ac:dyDescent="0.2">
      <c r="A29" s="297">
        <f t="shared" si="0"/>
        <v>23</v>
      </c>
      <c r="B29" s="305" t="s">
        <v>196</v>
      </c>
      <c r="C29" s="3" t="s">
        <v>183</v>
      </c>
      <c r="D29" s="345">
        <f>+'Base Revenue'!D36</f>
        <v>304641655.46199995</v>
      </c>
      <c r="E29" s="346">
        <f>'Base Revenue'!P36</f>
        <v>4199560.3920246661</v>
      </c>
      <c r="F29" s="411">
        <v>6.1399999999999996E-4</v>
      </c>
      <c r="G29" s="25">
        <f t="shared" si="1"/>
        <v>4386610.3684783336</v>
      </c>
      <c r="H29" s="25">
        <f>+F29*D29</f>
        <v>187049.97645366797</v>
      </c>
      <c r="I29" s="412" t="s">
        <v>189</v>
      </c>
    </row>
    <row r="30" spans="1:9" ht="10.8" thickBot="1" x14ac:dyDescent="0.25">
      <c r="A30" s="297">
        <f t="shared" si="0"/>
        <v>24</v>
      </c>
      <c r="B30" s="305" t="s">
        <v>197</v>
      </c>
      <c r="D30" s="307">
        <f>SUM(D27,D29)</f>
        <v>23414083764.004505</v>
      </c>
      <c r="E30" s="327">
        <f>SUM(E27,E29)</f>
        <v>2520090603.2666011</v>
      </c>
      <c r="F30" s="309">
        <f>+H30/D30</f>
        <v>1.2049909212251328E-3</v>
      </c>
      <c r="G30" s="33">
        <f>SUM(G27,G29)</f>
        <v>2548304361.6310315</v>
      </c>
      <c r="H30" s="33">
        <f>SUM(H27,H29)</f>
        <v>28213758.364430211</v>
      </c>
      <c r="I30" s="310">
        <f>IF(E30&gt;0,+H30/E30,0)</f>
        <v>1.1195533338308897E-2</v>
      </c>
    </row>
    <row r="31" spans="1:9" ht="11.4" thickTop="1" thickBot="1" x14ac:dyDescent="0.25">
      <c r="A31" s="311">
        <f t="shared" si="0"/>
        <v>25</v>
      </c>
      <c r="B31" s="312"/>
      <c r="C31" s="313"/>
      <c r="D31" s="314"/>
      <c r="E31" s="314"/>
      <c r="F31" s="312"/>
      <c r="G31" s="314"/>
      <c r="H31" s="315"/>
      <c r="I31" s="316"/>
    </row>
    <row r="32" spans="1:9" x14ac:dyDescent="0.2">
      <c r="A32" s="228">
        <f t="shared" si="0"/>
        <v>26</v>
      </c>
      <c r="D32" s="348"/>
      <c r="E32" s="348"/>
    </row>
    <row r="33" spans="1:9" x14ac:dyDescent="0.2">
      <c r="A33" s="228">
        <f t="shared" si="0"/>
        <v>27</v>
      </c>
      <c r="B33" s="234" t="s">
        <v>60</v>
      </c>
      <c r="D33" s="349">
        <f>+'Base Revenue'!D40</f>
        <v>6791642.9865201386</v>
      </c>
      <c r="E33" s="350">
        <f>'Base Revenue'!P40</f>
        <v>616186.10973542649</v>
      </c>
    </row>
    <row r="34" spans="1:9" x14ac:dyDescent="0.2">
      <c r="A34" s="228">
        <f t="shared" si="0"/>
        <v>28</v>
      </c>
      <c r="B34" s="234" t="s">
        <v>61</v>
      </c>
      <c r="D34" s="37">
        <f>+D33+D30</f>
        <v>23420875406.991024</v>
      </c>
      <c r="E34" s="25">
        <f>+E33+E30</f>
        <v>2520706789.3763366</v>
      </c>
    </row>
    <row r="35" spans="1:9" x14ac:dyDescent="0.2">
      <c r="A35" s="228">
        <f t="shared" si="0"/>
        <v>29</v>
      </c>
      <c r="E35" s="50"/>
    </row>
    <row r="36" spans="1:9" x14ac:dyDescent="0.2">
      <c r="A36" s="228">
        <f t="shared" si="0"/>
        <v>30</v>
      </c>
      <c r="B36" s="305" t="s">
        <v>187</v>
      </c>
      <c r="E36" s="346">
        <f>RevReq!F28</f>
        <v>28213758.364430211</v>
      </c>
      <c r="F36" s="318"/>
    </row>
    <row r="37" spans="1:9" x14ac:dyDescent="0.2">
      <c r="A37" s="228">
        <f t="shared" si="0"/>
        <v>31</v>
      </c>
      <c r="B37" s="305" t="s">
        <v>293</v>
      </c>
      <c r="E37" s="25">
        <f>-H29</f>
        <v>-187049.97645366797</v>
      </c>
      <c r="F37" s="318"/>
    </row>
    <row r="38" spans="1:9" x14ac:dyDescent="0.2">
      <c r="A38" s="228">
        <f t="shared" si="0"/>
        <v>32</v>
      </c>
      <c r="B38" s="305" t="s">
        <v>186</v>
      </c>
      <c r="E38" s="35">
        <f>SUM(E36:E37)</f>
        <v>28026708.387976542</v>
      </c>
      <c r="F38" s="318"/>
    </row>
    <row r="39" spans="1:9" x14ac:dyDescent="0.2">
      <c r="A39" s="228">
        <f t="shared" si="0"/>
        <v>33</v>
      </c>
      <c r="B39" s="305"/>
      <c r="E39" s="25"/>
      <c r="F39" s="318"/>
    </row>
    <row r="40" spans="1:9" x14ac:dyDescent="0.2">
      <c r="A40" s="228">
        <f t="shared" si="0"/>
        <v>34</v>
      </c>
      <c r="B40" s="234" t="s">
        <v>184</v>
      </c>
      <c r="E40" s="50">
        <f>+E27</f>
        <v>2515891042.8745766</v>
      </c>
      <c r="F40" s="318"/>
    </row>
    <row r="41" spans="1:9" ht="10.8" thickBot="1" x14ac:dyDescent="0.25">
      <c r="A41" s="228">
        <f t="shared" si="0"/>
        <v>35</v>
      </c>
    </row>
    <row r="42" spans="1:9" ht="10.8" thickBot="1" x14ac:dyDescent="0.25">
      <c r="A42" s="211">
        <f t="shared" si="0"/>
        <v>36</v>
      </c>
      <c r="B42" s="319" t="s">
        <v>188</v>
      </c>
      <c r="C42" s="212"/>
      <c r="D42" s="320"/>
      <c r="E42" s="328">
        <f>+E38/E40</f>
        <v>1.1139873671140433E-2</v>
      </c>
      <c r="F42" s="322" t="s">
        <v>67</v>
      </c>
      <c r="G42" s="323"/>
      <c r="H42" s="324"/>
      <c r="I42" s="325"/>
    </row>
    <row r="45" spans="1:9" s="326" customFormat="1" x14ac:dyDescent="0.2">
      <c r="A45" s="430" t="s">
        <v>300</v>
      </c>
      <c r="B45" s="430"/>
      <c r="C45" s="430"/>
      <c r="D45" s="430"/>
      <c r="E45" s="430"/>
      <c r="F45" s="430"/>
      <c r="G45" s="430"/>
      <c r="H45" s="430"/>
      <c r="I45" s="430"/>
    </row>
  </sheetData>
  <mergeCells count="1">
    <mergeCell ref="A45:I45"/>
  </mergeCells>
  <phoneticPr fontId="2" type="noConversion"/>
  <printOptions horizontalCentered="1"/>
  <pageMargins left="0.7" right="0.7" top="0.75" bottom="0.75" header="0.3" footer="0.3"/>
  <pageSetup scale="7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8"/>
  <sheetViews>
    <sheetView zoomScaleNormal="100" workbookViewId="0">
      <pane xSplit="3" ySplit="8" topLeftCell="F27" activePane="bottomRight" state="frozen"/>
      <selection activeCell="N30" sqref="N30"/>
      <selection pane="topRight" activeCell="N30" sqref="N30"/>
      <selection pane="bottomLeft" activeCell="N30" sqref="N30"/>
      <selection pane="bottomRight" activeCell="I39" sqref="I39"/>
    </sheetView>
  </sheetViews>
  <sheetFormatPr defaultColWidth="9.109375" defaultRowHeight="10.199999999999999" x14ac:dyDescent="0.2"/>
  <cols>
    <col min="1" max="1" width="4.5546875" style="8" customWidth="1"/>
    <col min="2" max="2" width="30.33203125" style="8" bestFit="1" customWidth="1"/>
    <col min="3" max="3" width="9.33203125" style="8" bestFit="1" customWidth="1"/>
    <col min="4" max="4" width="12.88671875" style="8" bestFit="1" customWidth="1"/>
    <col min="5" max="5" width="14.6640625" style="8" bestFit="1" customWidth="1"/>
    <col min="6" max="6" width="14.44140625" style="8" bestFit="1" customWidth="1"/>
    <col min="7" max="12" width="14.6640625" style="8" customWidth="1"/>
    <col min="13" max="16" width="13.109375" style="8" customWidth="1"/>
    <col min="17" max="17" width="1.44140625" style="8" customWidth="1"/>
    <col min="18" max="18" width="17" style="8" bestFit="1" customWidth="1"/>
    <col min="19" max="19" width="13.33203125" style="8" bestFit="1" customWidth="1"/>
    <col min="20" max="20" width="15.33203125" style="8" customWidth="1"/>
    <col min="21" max="22" width="9.109375" style="8"/>
    <col min="23" max="23" width="11.109375" style="8" bestFit="1" customWidth="1"/>
    <col min="24" max="16384" width="9.109375" style="8"/>
  </cols>
  <sheetData>
    <row r="1" spans="1:20" s="43" customFormat="1" x14ac:dyDescent="0.2">
      <c r="A1" s="1" t="s">
        <v>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s="43" customFormat="1" x14ac:dyDescent="0.2">
      <c r="A2" s="1" t="s">
        <v>111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s="43" customFormat="1" x14ac:dyDescent="0.2">
      <c r="A3" s="1" t="str">
        <f>TEXT(Controls!B7,"mmmm d, yyyy")&amp;" through "&amp;TEXT(Controls!B8,"mmmm d, yyyy")</f>
        <v>October 1, 2023 through September 30, 2024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s="43" customFormat="1" x14ac:dyDescent="0.2">
      <c r="A4" s="1" t="str">
        <f>"Electric Rates Effective "&amp;TEXT(Controls!B11,"mm/dd/yyyy")</f>
        <v>Electric Rates Effective 05/01/2023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s="43" customForma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s="43" customFormat="1" ht="10.8" thickBot="1" x14ac:dyDescent="0.25">
      <c r="A6" s="44"/>
      <c r="B6" s="10"/>
      <c r="C6" s="10"/>
    </row>
    <row r="7" spans="1:20" s="43" customFormat="1" ht="13.95" customHeight="1" thickBot="1" x14ac:dyDescent="0.25">
      <c r="A7" s="44"/>
      <c r="B7" s="10"/>
      <c r="C7" s="10"/>
      <c r="E7" s="431" t="s">
        <v>194</v>
      </c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3"/>
      <c r="R7" s="431" t="s">
        <v>195</v>
      </c>
      <c r="S7" s="432"/>
      <c r="T7" s="433"/>
    </row>
    <row r="8" spans="1:20" s="45" customFormat="1" ht="51" x14ac:dyDescent="0.2">
      <c r="A8" s="38" t="s">
        <v>9</v>
      </c>
      <c r="B8" s="38" t="s">
        <v>74</v>
      </c>
      <c r="C8" s="38" t="s">
        <v>0</v>
      </c>
      <c r="D8" s="39" t="s">
        <v>321</v>
      </c>
      <c r="E8" s="39" t="s">
        <v>322</v>
      </c>
      <c r="F8" s="89" t="s">
        <v>323</v>
      </c>
      <c r="G8" s="39" t="s">
        <v>324</v>
      </c>
      <c r="H8" s="39" t="s">
        <v>331</v>
      </c>
      <c r="I8" s="39" t="s">
        <v>275</v>
      </c>
      <c r="J8" s="39" t="s">
        <v>333</v>
      </c>
      <c r="K8" s="39" t="s">
        <v>334</v>
      </c>
      <c r="L8" s="39" t="s">
        <v>335</v>
      </c>
      <c r="M8" s="39" t="s">
        <v>336</v>
      </c>
      <c r="N8" s="39" t="s">
        <v>337</v>
      </c>
      <c r="O8" s="39" t="s">
        <v>230</v>
      </c>
      <c r="P8" s="39" t="str">
        <f>"Total Estimated Applicable Revenue"</f>
        <v>Total Estimated Applicable Revenue</v>
      </c>
      <c r="R8" s="39" t="str">
        <f>"Estimated Revenue "&amp;TEXT(Controls!B7,"mm/dd/yyyy")&amp;" through "&amp;TEXT(Controls!B8,"mm/dd/yyyy")&amp;" (All Riders + Base) Rates Effective "&amp;TEXT(Controls!B4,"mm/dd/yyyy")</f>
        <v>Estimated Revenue 10/01/2023 through 09/30/2024 (All Riders + Base) Rates Effective 10/01/2022</v>
      </c>
      <c r="S8" s="39" t="str">
        <f>"Less Sch 129 (Rates Effective "&amp;TEXT(Controls!B4,"MM/DD/YYYY")&amp;")"</f>
        <v>Less Sch 129 (Rates Effective 10/01/2022)</v>
      </c>
      <c r="T8" s="39" t="str">
        <f>"Total Estimated Revenue less Schedule 129
("&amp;TEXT(Controls!B7,"mm/dd/yyyy")&amp;" to "&amp;TEXT(Controls!B8,"mm/dd/yyyy")&amp;")"</f>
        <v>Total Estimated Revenue less Schedule 129
(10/01/2023 to 09/30/2024)</v>
      </c>
    </row>
    <row r="9" spans="1:20" s="11" customFormat="1" x14ac:dyDescent="0.2">
      <c r="A9" s="12"/>
      <c r="B9" s="12" t="s">
        <v>75</v>
      </c>
      <c r="C9" s="13" t="s">
        <v>76</v>
      </c>
      <c r="D9" s="14" t="s">
        <v>130</v>
      </c>
      <c r="E9" s="14" t="s">
        <v>77</v>
      </c>
      <c r="F9" s="14" t="s">
        <v>102</v>
      </c>
      <c r="G9" s="14" t="s">
        <v>78</v>
      </c>
      <c r="H9" s="14" t="s">
        <v>103</v>
      </c>
      <c r="I9" s="14" t="s">
        <v>104</v>
      </c>
      <c r="J9" s="14" t="s">
        <v>105</v>
      </c>
      <c r="K9" s="14" t="s">
        <v>191</v>
      </c>
      <c r="L9" s="14" t="s">
        <v>192</v>
      </c>
      <c r="M9" s="14" t="s">
        <v>193</v>
      </c>
      <c r="N9" s="14" t="s">
        <v>225</v>
      </c>
      <c r="O9" s="14" t="s">
        <v>294</v>
      </c>
      <c r="P9" s="14" t="s">
        <v>295</v>
      </c>
      <c r="R9" s="14" t="s">
        <v>296</v>
      </c>
      <c r="S9" s="14" t="s">
        <v>297</v>
      </c>
      <c r="T9" s="14" t="s">
        <v>298</v>
      </c>
    </row>
    <row r="10" spans="1:20" s="11" customFormat="1" x14ac:dyDescent="0.2">
      <c r="A10" s="11">
        <v>1</v>
      </c>
      <c r="B10" s="15" t="s">
        <v>1</v>
      </c>
      <c r="C10" s="12"/>
    </row>
    <row r="11" spans="1:20" x14ac:dyDescent="0.2">
      <c r="A11" s="11">
        <v>2</v>
      </c>
      <c r="B11" s="16" t="s">
        <v>1</v>
      </c>
      <c r="C11" s="17">
        <v>7</v>
      </c>
      <c r="D11" s="18">
        <v>11213362869.317253</v>
      </c>
      <c r="E11" s="20">
        <v>1192250000</v>
      </c>
      <c r="F11" s="20">
        <v>23936339.560158946</v>
      </c>
      <c r="G11" s="20">
        <v>0</v>
      </c>
      <c r="H11" s="20">
        <v>29289303.814656667</v>
      </c>
      <c r="I11" s="20">
        <v>0</v>
      </c>
      <c r="J11" s="20">
        <v>29928465.498207748</v>
      </c>
      <c r="K11" s="20">
        <v>112212122.23325776</v>
      </c>
      <c r="L11" s="20">
        <v>56392001.869796462</v>
      </c>
      <c r="M11" s="20">
        <v>3577062.7553122039</v>
      </c>
      <c r="N11" s="20">
        <v>-9912612.7764764521</v>
      </c>
      <c r="O11" s="19">
        <f>SUM(F11:N11)</f>
        <v>245422682.95491332</v>
      </c>
      <c r="P11" s="19">
        <f>SUM(E11,O11)</f>
        <v>1437672682.9549134</v>
      </c>
      <c r="Q11" s="21"/>
      <c r="R11" s="20">
        <v>1431447741.5450921</v>
      </c>
      <c r="S11" s="20">
        <v>-30130306.02985546</v>
      </c>
      <c r="T11" s="19">
        <f>SUM(R11:S11)</f>
        <v>1401317435.5152366</v>
      </c>
    </row>
    <row r="12" spans="1:20" x14ac:dyDescent="0.2">
      <c r="A12" s="11">
        <v>3</v>
      </c>
      <c r="B12" s="7" t="s">
        <v>79</v>
      </c>
      <c r="C12" s="17"/>
      <c r="D12" s="22">
        <f>SUM(D11:D11)</f>
        <v>11213362869.317253</v>
      </c>
      <c r="E12" s="23">
        <f>SUM(E11:E11)</f>
        <v>1192250000</v>
      </c>
      <c r="F12" s="23">
        <f>SUM(F11:F11)</f>
        <v>23936339.560158946</v>
      </c>
      <c r="G12" s="23">
        <f t="shared" ref="G12:L12" si="0">SUM(G11:G11)</f>
        <v>0</v>
      </c>
      <c r="H12" s="23">
        <f t="shared" si="0"/>
        <v>29289303.814656667</v>
      </c>
      <c r="I12" s="23">
        <f t="shared" si="0"/>
        <v>0</v>
      </c>
      <c r="J12" s="23">
        <f t="shared" si="0"/>
        <v>29928465.498207748</v>
      </c>
      <c r="K12" s="23">
        <f t="shared" si="0"/>
        <v>112212122.23325776</v>
      </c>
      <c r="L12" s="23">
        <f t="shared" si="0"/>
        <v>56392001.869796462</v>
      </c>
      <c r="M12" s="23">
        <f t="shared" ref="M12:N12" si="1">SUM(M11:M11)</f>
        <v>3577062.7553122039</v>
      </c>
      <c r="N12" s="23">
        <f t="shared" si="1"/>
        <v>-9912612.7764764521</v>
      </c>
      <c r="O12" s="23">
        <f>SUM(O11:O11)</f>
        <v>245422682.95491332</v>
      </c>
      <c r="P12" s="23">
        <f>SUM(P11:P11)</f>
        <v>1437672682.9549134</v>
      </c>
      <c r="R12" s="23">
        <f>SUM(R11:R11)</f>
        <v>1431447741.5450921</v>
      </c>
      <c r="S12" s="23">
        <f t="shared" ref="S12" si="2">SUM(S11:S11)</f>
        <v>-30130306.02985546</v>
      </c>
      <c r="T12" s="23">
        <f>SUM(T11:T11)</f>
        <v>1401317435.5152366</v>
      </c>
    </row>
    <row r="13" spans="1:20" x14ac:dyDescent="0.2">
      <c r="A13" s="11">
        <v>4</v>
      </c>
      <c r="C13" s="17"/>
      <c r="D13" s="24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R13" s="25"/>
      <c r="S13" s="25"/>
      <c r="T13" s="25"/>
    </row>
    <row r="14" spans="1:20" x14ac:dyDescent="0.2">
      <c r="A14" s="11">
        <v>5</v>
      </c>
      <c r="B14" s="8" t="s">
        <v>80</v>
      </c>
      <c r="C14" s="17"/>
      <c r="D14" s="24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R14" s="25"/>
      <c r="S14" s="25"/>
      <c r="T14" s="25"/>
    </row>
    <row r="15" spans="1:20" x14ac:dyDescent="0.2">
      <c r="A15" s="11">
        <v>6</v>
      </c>
      <c r="B15" s="26" t="s">
        <v>81</v>
      </c>
      <c r="C15" s="17" t="s">
        <v>241</v>
      </c>
      <c r="D15" s="18">
        <v>2754555586.0203085</v>
      </c>
      <c r="E15" s="20">
        <v>275870000</v>
      </c>
      <c r="F15" s="20">
        <v>5935576.3327997765</v>
      </c>
      <c r="G15" s="20">
        <v>0</v>
      </c>
      <c r="H15" s="20">
        <v>5765284.8415405061</v>
      </c>
      <c r="I15" s="20">
        <v>0</v>
      </c>
      <c r="J15" s="20">
        <v>6462187.4048036439</v>
      </c>
      <c r="K15" s="20">
        <v>21493797.23771647</v>
      </c>
      <c r="L15" s="20">
        <v>10803367.008371649</v>
      </c>
      <c r="M15" s="20">
        <v>763011.89732762543</v>
      </c>
      <c r="N15" s="20">
        <v>-1963998.1328324797</v>
      </c>
      <c r="O15" s="19">
        <f t="shared" ref="O15:O18" si="3">SUM(F15:N15)</f>
        <v>49259226.589727186</v>
      </c>
      <c r="P15" s="19">
        <f>SUM(E15,O15)</f>
        <v>325129226.58972716</v>
      </c>
      <c r="Q15" s="21"/>
      <c r="R15" s="20">
        <v>340979378.75708306</v>
      </c>
      <c r="S15" s="20">
        <v>-7269272.1915075928</v>
      </c>
      <c r="T15" s="19">
        <f>SUM(R15:S15)</f>
        <v>333710106.56557548</v>
      </c>
    </row>
    <row r="16" spans="1:20" x14ac:dyDescent="0.2">
      <c r="A16" s="11">
        <v>7</v>
      </c>
      <c r="B16" s="26" t="s">
        <v>82</v>
      </c>
      <c r="C16" s="27" t="s">
        <v>242</v>
      </c>
      <c r="D16" s="18">
        <v>2952911791.3048167</v>
      </c>
      <c r="E16" s="20">
        <v>270012000</v>
      </c>
      <c r="F16" s="20">
        <v>6565805.1756245922</v>
      </c>
      <c r="G16" s="20">
        <v>0</v>
      </c>
      <c r="H16" s="20">
        <v>5846765.3467835365</v>
      </c>
      <c r="I16" s="20">
        <v>0</v>
      </c>
      <c r="J16" s="20">
        <v>6790099.0065393485</v>
      </c>
      <c r="K16" s="20">
        <v>23844254.018211927</v>
      </c>
      <c r="L16" s="20">
        <v>11999302.082245104</v>
      </c>
      <c r="M16" s="20">
        <v>847485.68410448229</v>
      </c>
      <c r="N16" s="20">
        <v>-1975497.9883829223</v>
      </c>
      <c r="O16" s="19">
        <f t="shared" si="3"/>
        <v>53918213.325126067</v>
      </c>
      <c r="P16" s="19">
        <f>SUM(E16,O16)</f>
        <v>323930213.32512605</v>
      </c>
      <c r="Q16" s="21"/>
      <c r="R16" s="20">
        <v>358048724.477135</v>
      </c>
      <c r="S16" s="20">
        <v>-7078129.563757645</v>
      </c>
      <c r="T16" s="19">
        <f>SUM(R16:S16)</f>
        <v>350970594.91337734</v>
      </c>
    </row>
    <row r="17" spans="1:20" x14ac:dyDescent="0.2">
      <c r="A17" s="11">
        <v>8</v>
      </c>
      <c r="B17" s="26" t="s">
        <v>83</v>
      </c>
      <c r="C17" s="27" t="s">
        <v>243</v>
      </c>
      <c r="D17" s="18">
        <v>1951040617.7585633</v>
      </c>
      <c r="E17" s="20">
        <v>164338000</v>
      </c>
      <c r="F17" s="20">
        <v>4539582.6240294734</v>
      </c>
      <c r="G17" s="20">
        <v>0</v>
      </c>
      <c r="H17" s="20">
        <v>3346034.6594559359</v>
      </c>
      <c r="I17" s="20">
        <v>0</v>
      </c>
      <c r="J17" s="20">
        <v>4241171.9790914766</v>
      </c>
      <c r="K17" s="20">
        <v>13919833.793163586</v>
      </c>
      <c r="L17" s="20">
        <v>6985280.4246126534</v>
      </c>
      <c r="M17" s="20">
        <v>474102.87011533091</v>
      </c>
      <c r="N17" s="20">
        <v>-1125750.4364466909</v>
      </c>
      <c r="O17" s="19">
        <f t="shared" si="3"/>
        <v>32380255.914021768</v>
      </c>
      <c r="P17" s="19">
        <f>SUM(E17,O17)</f>
        <v>196718255.91402176</v>
      </c>
      <c r="Q17" s="21"/>
      <c r="R17" s="20">
        <v>216556824.46231484</v>
      </c>
      <c r="S17" s="20">
        <v>-4327408.090188493</v>
      </c>
      <c r="T17" s="19">
        <f>SUM(R17:S17)</f>
        <v>212229416.37212634</v>
      </c>
    </row>
    <row r="18" spans="1:20" x14ac:dyDescent="0.2">
      <c r="A18" s="11">
        <v>10</v>
      </c>
      <c r="B18" s="26" t="s">
        <v>84</v>
      </c>
      <c r="C18" s="17">
        <v>29</v>
      </c>
      <c r="D18" s="18">
        <v>15033126.247213177</v>
      </c>
      <c r="E18" s="20">
        <v>1284000</v>
      </c>
      <c r="F18" s="20">
        <v>27848.667886217201</v>
      </c>
      <c r="G18" s="20">
        <v>0</v>
      </c>
      <c r="H18" s="20">
        <v>29765.589969482091</v>
      </c>
      <c r="I18" s="20">
        <v>0</v>
      </c>
      <c r="J18" s="20">
        <v>37172.349977403966</v>
      </c>
      <c r="K18" s="20">
        <v>121741.24787446539</v>
      </c>
      <c r="L18" s="20">
        <v>61178.803025300578</v>
      </c>
      <c r="M18" s="20">
        <v>5562.2567114688754</v>
      </c>
      <c r="N18" s="20">
        <v>-10057.161459385616</v>
      </c>
      <c r="O18" s="19">
        <f t="shared" si="3"/>
        <v>273211.75398495246</v>
      </c>
      <c r="P18" s="19">
        <f>SUM(E18,O18)</f>
        <v>1557211.7539849523</v>
      </c>
      <c r="Q18" s="21"/>
      <c r="R18" s="20">
        <v>1630781.8293336441</v>
      </c>
      <c r="S18" s="20">
        <v>-31674.797002878164</v>
      </c>
      <c r="T18" s="19">
        <f>SUM(R18:S18)</f>
        <v>1599107.0323307659</v>
      </c>
    </row>
    <row r="19" spans="1:20" x14ac:dyDescent="0.2">
      <c r="A19" s="11">
        <v>11</v>
      </c>
      <c r="B19" s="8" t="s">
        <v>85</v>
      </c>
      <c r="C19" s="17"/>
      <c r="D19" s="22">
        <f>SUM(D15:D18)</f>
        <v>7673541121.3309011</v>
      </c>
      <c r="E19" s="23">
        <f>SUM(E15:E18)</f>
        <v>711504000</v>
      </c>
      <c r="F19" s="23">
        <f>SUM(F15:F18)</f>
        <v>17068812.800340056</v>
      </c>
      <c r="G19" s="23">
        <f t="shared" ref="G19:L19" si="4">SUM(G15:G18)</f>
        <v>0</v>
      </c>
      <c r="H19" s="23">
        <f t="shared" si="4"/>
        <v>14987850.43774946</v>
      </c>
      <c r="I19" s="23">
        <f t="shared" si="4"/>
        <v>0</v>
      </c>
      <c r="J19" s="23">
        <f t="shared" si="4"/>
        <v>17530630.740411874</v>
      </c>
      <c r="K19" s="23">
        <f t="shared" si="4"/>
        <v>59379626.296966448</v>
      </c>
      <c r="L19" s="23">
        <f t="shared" si="4"/>
        <v>29849128.318254709</v>
      </c>
      <c r="M19" s="23">
        <f t="shared" ref="M19:N19" si="5">SUM(M15:M18)</f>
        <v>2090162.7082589075</v>
      </c>
      <c r="N19" s="23">
        <f t="shared" si="5"/>
        <v>-5075303.7191214785</v>
      </c>
      <c r="O19" s="23">
        <f>SUM(O15:O18)</f>
        <v>135830907.58285996</v>
      </c>
      <c r="P19" s="23">
        <f>SUM(P15:P18)</f>
        <v>847334907.58285987</v>
      </c>
      <c r="R19" s="23">
        <f>SUM(R15:R18)</f>
        <v>917215709.52586663</v>
      </c>
      <c r="S19" s="23">
        <f t="shared" ref="S19" si="6">SUM(S15:S18)</f>
        <v>-18706484.64245661</v>
      </c>
      <c r="T19" s="23">
        <f>SUM(T15:T18)</f>
        <v>898509224.88340998</v>
      </c>
    </row>
    <row r="20" spans="1:20" x14ac:dyDescent="0.2">
      <c r="A20" s="11">
        <v>12</v>
      </c>
      <c r="C20" s="17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R20" s="25"/>
      <c r="S20" s="25"/>
      <c r="T20" s="25"/>
    </row>
    <row r="21" spans="1:20" x14ac:dyDescent="0.2">
      <c r="A21" s="11">
        <v>13</v>
      </c>
      <c r="B21" s="28" t="s">
        <v>86</v>
      </c>
      <c r="C21" s="17"/>
      <c r="D21" s="18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R21" s="25"/>
      <c r="S21" s="25"/>
      <c r="T21" s="25"/>
    </row>
    <row r="22" spans="1:20" x14ac:dyDescent="0.2">
      <c r="A22" s="11">
        <v>14</v>
      </c>
      <c r="B22" s="16" t="s">
        <v>87</v>
      </c>
      <c r="C22" s="17" t="s">
        <v>244</v>
      </c>
      <c r="D22" s="18">
        <v>1414567504.5081706</v>
      </c>
      <c r="E22" s="20">
        <v>117534000</v>
      </c>
      <c r="F22" s="20">
        <v>3012050.4542033309</v>
      </c>
      <c r="G22" s="20">
        <v>0</v>
      </c>
      <c r="H22" s="20">
        <v>2441543.5127811022</v>
      </c>
      <c r="I22" s="20">
        <v>0</v>
      </c>
      <c r="J22" s="20">
        <v>2843418.2732613366</v>
      </c>
      <c r="K22" s="20">
        <v>9623920.6585360579</v>
      </c>
      <c r="L22" s="20">
        <v>4845805.4114221567</v>
      </c>
      <c r="M22" s="20">
        <v>356471.01113605895</v>
      </c>
      <c r="N22" s="20">
        <v>-834594.82765982067</v>
      </c>
      <c r="O22" s="19">
        <f t="shared" ref="O22:O24" si="7">SUM(F22:N22)</f>
        <v>22288614.493680224</v>
      </c>
      <c r="P22" s="19">
        <f>SUM(E22,O22)</f>
        <v>139822614.49368024</v>
      </c>
      <c r="Q22" s="21"/>
      <c r="R22" s="20">
        <v>151454385.76056162</v>
      </c>
      <c r="S22" s="20">
        <v>-3099317.402377401</v>
      </c>
      <c r="T22" s="19">
        <f>SUM(R22:S22)</f>
        <v>148355068.35818422</v>
      </c>
    </row>
    <row r="23" spans="1:20" x14ac:dyDescent="0.2">
      <c r="A23" s="11">
        <v>15</v>
      </c>
      <c r="B23" s="16" t="s">
        <v>84</v>
      </c>
      <c r="C23" s="17">
        <v>35</v>
      </c>
      <c r="D23" s="18">
        <v>4436241.4261872498</v>
      </c>
      <c r="E23" s="20">
        <v>279000</v>
      </c>
      <c r="F23" s="20">
        <v>7048.5055324757896</v>
      </c>
      <c r="G23" s="20">
        <v>0</v>
      </c>
      <c r="H23" s="20">
        <v>7656.9527015991935</v>
      </c>
      <c r="I23" s="20">
        <v>0</v>
      </c>
      <c r="J23" s="20">
        <v>6371.0763236109915</v>
      </c>
      <c r="K23" s="20">
        <v>43057.913850948476</v>
      </c>
      <c r="L23" s="20">
        <v>21626.554236850356</v>
      </c>
      <c r="M23" s="20">
        <v>2626.2549243028516</v>
      </c>
      <c r="N23" s="20">
        <v>-4338.6441148111298</v>
      </c>
      <c r="O23" s="19">
        <f t="shared" si="7"/>
        <v>84048.613454976527</v>
      </c>
      <c r="P23" s="19">
        <f>SUM(E23,O23)</f>
        <v>363048.61345497653</v>
      </c>
      <c r="Q23" s="21"/>
      <c r="R23" s="20">
        <v>373606.2647204682</v>
      </c>
      <c r="S23" s="20">
        <v>-7359.724526044648</v>
      </c>
      <c r="T23" s="19">
        <f>SUM(R23:S23)</f>
        <v>366246.54019442358</v>
      </c>
    </row>
    <row r="24" spans="1:20" x14ac:dyDescent="0.2">
      <c r="A24" s="11">
        <v>16</v>
      </c>
      <c r="B24" s="16" t="s">
        <v>88</v>
      </c>
      <c r="C24" s="17">
        <v>43</v>
      </c>
      <c r="D24" s="18">
        <v>123047958.74213007</v>
      </c>
      <c r="E24" s="20">
        <v>10917000</v>
      </c>
      <c r="F24" s="20">
        <v>209218.23528926491</v>
      </c>
      <c r="G24" s="20">
        <v>0</v>
      </c>
      <c r="H24" s="20">
        <v>188140.32891671688</v>
      </c>
      <c r="I24" s="20">
        <v>0</v>
      </c>
      <c r="J24" s="20">
        <v>51624.500369307454</v>
      </c>
      <c r="K24" s="20">
        <v>752048.31809606485</v>
      </c>
      <c r="L24" s="20">
        <v>377377.6865941959</v>
      </c>
      <c r="M24" s="20">
        <v>52910.622259115931</v>
      </c>
      <c r="N24" s="20">
        <v>-100037.99045735176</v>
      </c>
      <c r="O24" s="19">
        <f t="shared" si="7"/>
        <v>1531281.7010673143</v>
      </c>
      <c r="P24" s="19">
        <f>SUM(E24,O24)</f>
        <v>12448281.701067314</v>
      </c>
      <c r="Q24" s="21"/>
      <c r="R24" s="20">
        <v>13452189.164098695</v>
      </c>
      <c r="S24" s="20">
        <v>-284486.88061180472</v>
      </c>
      <c r="T24" s="19">
        <f>SUM(R24:S24)</f>
        <v>13167702.28348689</v>
      </c>
    </row>
    <row r="25" spans="1:20" x14ac:dyDescent="0.2">
      <c r="A25" s="11">
        <v>17</v>
      </c>
      <c r="B25" s="8" t="s">
        <v>89</v>
      </c>
      <c r="C25" s="17"/>
      <c r="D25" s="22">
        <f>SUM(D22:D24)</f>
        <v>1542051704.6764879</v>
      </c>
      <c r="E25" s="23">
        <f>SUM(E22:E24)</f>
        <v>128730000</v>
      </c>
      <c r="F25" s="23">
        <f>SUM(F22:F24)</f>
        <v>3228317.1950250715</v>
      </c>
      <c r="G25" s="23">
        <f t="shared" ref="G25:L25" si="8">SUM(G22:G24)</f>
        <v>0</v>
      </c>
      <c r="H25" s="23">
        <f t="shared" si="8"/>
        <v>2637340.7943994184</v>
      </c>
      <c r="I25" s="23">
        <f t="shared" si="8"/>
        <v>0</v>
      </c>
      <c r="J25" s="23">
        <f t="shared" si="8"/>
        <v>2901413.8499542554</v>
      </c>
      <c r="K25" s="23">
        <f t="shared" si="8"/>
        <v>10419026.89048307</v>
      </c>
      <c r="L25" s="23">
        <f t="shared" si="8"/>
        <v>5244809.6522532031</v>
      </c>
      <c r="M25" s="23">
        <f t="shared" ref="M25:N25" si="9">SUM(M22:M24)</f>
        <v>412007.88831947773</v>
      </c>
      <c r="N25" s="23">
        <f t="shared" si="9"/>
        <v>-938971.46223198355</v>
      </c>
      <c r="O25" s="23">
        <f>SUM(O22:O24)</f>
        <v>23903944.808202513</v>
      </c>
      <c r="P25" s="23">
        <f>SUM(P22:P24)</f>
        <v>152633944.80820251</v>
      </c>
      <c r="R25" s="23">
        <f>SUM(R22:R24)</f>
        <v>165280181.18938076</v>
      </c>
      <c r="S25" s="23">
        <f t="shared" ref="S25" si="10">SUM(S22:S24)</f>
        <v>-3391164.0075152502</v>
      </c>
      <c r="T25" s="23">
        <f>SUM(T22:T24)</f>
        <v>161889017.18186554</v>
      </c>
    </row>
    <row r="26" spans="1:20" x14ac:dyDescent="0.2">
      <c r="A26" s="11">
        <v>18</v>
      </c>
      <c r="C26" s="17"/>
      <c r="D26" s="29"/>
    </row>
    <row r="27" spans="1:20" x14ac:dyDescent="0.2">
      <c r="A27" s="11">
        <v>21</v>
      </c>
      <c r="B27" s="28" t="s">
        <v>90</v>
      </c>
      <c r="C27" s="17"/>
      <c r="D27" s="24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R27" s="25"/>
      <c r="S27" s="25"/>
      <c r="T27" s="25"/>
    </row>
    <row r="28" spans="1:20" x14ac:dyDescent="0.2">
      <c r="A28" s="11">
        <v>22</v>
      </c>
      <c r="B28" s="26" t="s">
        <v>91</v>
      </c>
      <c r="C28" s="17">
        <v>46</v>
      </c>
      <c r="D28" s="18">
        <v>97208997.868969813</v>
      </c>
      <c r="E28" s="20">
        <v>6219000</v>
      </c>
      <c r="F28" s="20">
        <v>176680.77602739629</v>
      </c>
      <c r="G28" s="20">
        <v>0</v>
      </c>
      <c r="H28" s="20">
        <v>92348.547975521316</v>
      </c>
      <c r="I28" s="20">
        <v>0</v>
      </c>
      <c r="J28" s="20">
        <v>55576.174635708419</v>
      </c>
      <c r="K28" s="20">
        <v>372261.19197653822</v>
      </c>
      <c r="L28" s="20">
        <v>186908.26797122089</v>
      </c>
      <c r="M28" s="20">
        <v>30912.461322332398</v>
      </c>
      <c r="N28" s="20">
        <v>-43744.049041036415</v>
      </c>
      <c r="O28" s="19">
        <f t="shared" ref="O28:O29" si="11">SUM(F28:N28)</f>
        <v>870943.37086768122</v>
      </c>
      <c r="P28" s="25">
        <f>SUM(E28,O28)</f>
        <v>7089943.3708676808</v>
      </c>
      <c r="Q28" s="21"/>
      <c r="R28" s="20">
        <v>7562315.2959882189</v>
      </c>
      <c r="S28" s="20">
        <v>-166227.38635593836</v>
      </c>
      <c r="T28" s="19">
        <f>SUM(R28:S28)</f>
        <v>7396087.9096322805</v>
      </c>
    </row>
    <row r="29" spans="1:20" x14ac:dyDescent="0.2">
      <c r="A29" s="11">
        <v>23</v>
      </c>
      <c r="B29" s="26" t="s">
        <v>87</v>
      </c>
      <c r="C29" s="17">
        <v>49</v>
      </c>
      <c r="D29" s="18">
        <v>536314720.56256545</v>
      </c>
      <c r="E29" s="20">
        <v>34806000</v>
      </c>
      <c r="F29" s="20">
        <v>1054911.7240343804</v>
      </c>
      <c r="G29" s="20">
        <v>0</v>
      </c>
      <c r="H29" s="20">
        <v>509498.98453443719</v>
      </c>
      <c r="I29" s="20">
        <v>0</v>
      </c>
      <c r="J29" s="20">
        <v>1030118.4418890236</v>
      </c>
      <c r="K29" s="20">
        <v>2007929.9117752432</v>
      </c>
      <c r="L29" s="20">
        <v>1001608.9124489529</v>
      </c>
      <c r="M29" s="20">
        <v>117989.2385237644</v>
      </c>
      <c r="N29" s="20">
        <v>-241341.62425315444</v>
      </c>
      <c r="O29" s="19">
        <f t="shared" si="11"/>
        <v>5480715.5889526475</v>
      </c>
      <c r="P29" s="25">
        <f>SUM(E29,O29)</f>
        <v>40286715.588952646</v>
      </c>
      <c r="Q29" s="21"/>
      <c r="R29" s="20">
        <v>44516381.30704806</v>
      </c>
      <c r="S29" s="20">
        <v>-902081.35998623504</v>
      </c>
      <c r="T29" s="19">
        <f>SUM(R29:S29)</f>
        <v>43614299.947061822</v>
      </c>
    </row>
    <row r="30" spans="1:20" x14ac:dyDescent="0.2">
      <c r="A30" s="11">
        <v>24</v>
      </c>
      <c r="B30" s="8" t="s">
        <v>92</v>
      </c>
      <c r="C30" s="17"/>
      <c r="D30" s="22">
        <f>SUM(D28:D29)</f>
        <v>633523718.43153524</v>
      </c>
      <c r="E30" s="23">
        <f>SUM(E28:E29)</f>
        <v>41025000</v>
      </c>
      <c r="F30" s="23">
        <f>SUM(F28:F29)</f>
        <v>1231592.5000617767</v>
      </c>
      <c r="G30" s="23">
        <f t="shared" ref="G30:L30" si="12">SUM(G28:G29)</f>
        <v>0</v>
      </c>
      <c r="H30" s="23">
        <f t="shared" si="12"/>
        <v>601847.53250995849</v>
      </c>
      <c r="I30" s="23">
        <f t="shared" si="12"/>
        <v>0</v>
      </c>
      <c r="J30" s="23">
        <f t="shared" si="12"/>
        <v>1085694.616524732</v>
      </c>
      <c r="K30" s="23">
        <f t="shared" si="12"/>
        <v>2380191.1037517814</v>
      </c>
      <c r="L30" s="23">
        <f t="shared" si="12"/>
        <v>1188517.1804201738</v>
      </c>
      <c r="M30" s="23">
        <f t="shared" ref="M30:N30" si="13">SUM(M28:M29)</f>
        <v>148901.6998460968</v>
      </c>
      <c r="N30" s="23">
        <f t="shared" si="13"/>
        <v>-285085.67329419084</v>
      </c>
      <c r="O30" s="23">
        <f>SUM(O28:O29)</f>
        <v>6351658.9598203283</v>
      </c>
      <c r="P30" s="23">
        <f>SUM(P28:P29)</f>
        <v>47376658.95982033</v>
      </c>
      <c r="R30" s="23">
        <f>SUM(R28:R29)</f>
        <v>52078696.603036277</v>
      </c>
      <c r="S30" s="23">
        <f t="shared" ref="S30" si="14">SUM(S28:S29)</f>
        <v>-1068308.7463421733</v>
      </c>
      <c r="T30" s="23">
        <f>SUM(T28:T29)</f>
        <v>51010387.856694102</v>
      </c>
    </row>
    <row r="31" spans="1:20" x14ac:dyDescent="0.2">
      <c r="A31" s="11">
        <v>25</v>
      </c>
      <c r="C31" s="17"/>
      <c r="D31" s="29"/>
    </row>
    <row r="32" spans="1:20" x14ac:dyDescent="0.2">
      <c r="A32" s="11">
        <v>26</v>
      </c>
      <c r="B32" s="8" t="s">
        <v>93</v>
      </c>
      <c r="C32" s="27" t="s">
        <v>179</v>
      </c>
      <c r="D32" s="30">
        <v>67622676.457585469</v>
      </c>
      <c r="E32" s="31">
        <v>16875000</v>
      </c>
      <c r="F32" s="31">
        <v>144066.21404528283</v>
      </c>
      <c r="G32" s="31">
        <v>0</v>
      </c>
      <c r="H32" s="31">
        <v>580675.92274128646</v>
      </c>
      <c r="I32" s="31">
        <v>0</v>
      </c>
      <c r="J32" s="31">
        <v>82702.533307627018</v>
      </c>
      <c r="K32" s="31">
        <v>2378898.1351013994</v>
      </c>
      <c r="L32" s="31">
        <v>1195636.5424465686</v>
      </c>
      <c r="M32" s="31">
        <v>0</v>
      </c>
      <c r="N32" s="31">
        <v>-169259.55917333643</v>
      </c>
      <c r="O32" s="347">
        <f>SUM(F32:N32)</f>
        <v>4212719.7884688284</v>
      </c>
      <c r="P32" s="23">
        <f>SUM(E32,O32)</f>
        <v>21087719.78846883</v>
      </c>
      <c r="Q32" s="21"/>
      <c r="R32" s="31">
        <v>21770377.597807743</v>
      </c>
      <c r="S32" s="31">
        <v>-399988.13124661805</v>
      </c>
      <c r="T32" s="23">
        <f>SUM(R32:S32)</f>
        <v>21370389.466561124</v>
      </c>
    </row>
    <row r="33" spans="1:20" x14ac:dyDescent="0.2">
      <c r="A33" s="11">
        <v>27</v>
      </c>
      <c r="B33" s="16"/>
      <c r="C33" s="17"/>
      <c r="D33" s="29"/>
    </row>
    <row r="34" spans="1:20" x14ac:dyDescent="0.2">
      <c r="A34" s="11">
        <v>30</v>
      </c>
      <c r="B34" s="28" t="s">
        <v>94</v>
      </c>
      <c r="C34" s="27" t="s">
        <v>245</v>
      </c>
      <c r="D34" s="30">
        <v>1979340018.3287396</v>
      </c>
      <c r="E34" s="31">
        <v>9577000</v>
      </c>
      <c r="F34" s="31">
        <v>0</v>
      </c>
      <c r="G34" s="31">
        <v>0</v>
      </c>
      <c r="H34" s="31">
        <v>33648.780311588576</v>
      </c>
      <c r="I34" s="31">
        <v>0</v>
      </c>
      <c r="J34" s="31">
        <v>0</v>
      </c>
      <c r="K34" s="31">
        <v>116160</v>
      </c>
      <c r="L34" s="31">
        <v>58320</v>
      </c>
      <c r="M34" s="31">
        <v>0</v>
      </c>
      <c r="N34" s="31">
        <v>0</v>
      </c>
      <c r="O34" s="347">
        <f>SUM(F34:N34)</f>
        <v>208128.78031158858</v>
      </c>
      <c r="P34" s="23">
        <f>SUM(E34,O34)</f>
        <v>9785128.7803115882</v>
      </c>
      <c r="Q34" s="21"/>
      <c r="R34" s="31">
        <v>12692779.267236508</v>
      </c>
      <c r="S34" s="31">
        <v>-233562.12216279126</v>
      </c>
      <c r="T34" s="23">
        <f>SUM(R34:S34)</f>
        <v>12459217.145073717</v>
      </c>
    </row>
    <row r="35" spans="1:20" x14ac:dyDescent="0.2">
      <c r="A35" s="11">
        <v>31</v>
      </c>
      <c r="B35" s="28"/>
      <c r="C35" s="17"/>
      <c r="D35" s="29"/>
    </row>
    <row r="36" spans="1:20" x14ac:dyDescent="0.2">
      <c r="A36" s="11">
        <v>30</v>
      </c>
      <c r="B36" s="28" t="s">
        <v>182</v>
      </c>
      <c r="C36" s="27" t="s">
        <v>183</v>
      </c>
      <c r="D36" s="30">
        <v>304641655.46199995</v>
      </c>
      <c r="E36" s="31">
        <v>3303000</v>
      </c>
      <c r="F36" s="31">
        <v>0</v>
      </c>
      <c r="G36" s="31">
        <v>0</v>
      </c>
      <c r="H36" s="31">
        <v>156890.45256293</v>
      </c>
      <c r="I36" s="31">
        <v>0</v>
      </c>
      <c r="J36" s="31">
        <v>0</v>
      </c>
      <c r="K36" s="31">
        <v>549268.90479798592</v>
      </c>
      <c r="L36" s="31">
        <v>276005.33984857198</v>
      </c>
      <c r="M36" s="31">
        <v>0</v>
      </c>
      <c r="N36" s="31">
        <v>-85604.305184821991</v>
      </c>
      <c r="O36" s="347">
        <f>SUM(F36:N36)</f>
        <v>896560.39202466595</v>
      </c>
      <c r="P36" s="23">
        <f>SUM(E36,O36)</f>
        <v>4199560.3920246661</v>
      </c>
      <c r="Q36" s="21"/>
      <c r="R36" s="31">
        <v>6042947.0492252279</v>
      </c>
      <c r="S36" s="31">
        <v>-187049.97645366797</v>
      </c>
      <c r="T36" s="23">
        <f>SUM(R36:S36)</f>
        <v>5855897.0727715604</v>
      </c>
    </row>
    <row r="37" spans="1:20" x14ac:dyDescent="0.2">
      <c r="A37" s="11">
        <v>31</v>
      </c>
      <c r="B37" s="28"/>
      <c r="C37" s="17"/>
      <c r="D37" s="29"/>
    </row>
    <row r="38" spans="1:20" ht="10.8" thickBot="1" x14ac:dyDescent="0.25">
      <c r="A38" s="11">
        <v>32</v>
      </c>
      <c r="B38" s="8" t="s">
        <v>95</v>
      </c>
      <c r="C38" s="17"/>
      <c r="D38" s="32">
        <f>SUM(D12,D19,D25,D30,D32,D34,D36)</f>
        <v>23414083764.004501</v>
      </c>
      <c r="E38" s="33">
        <f>SUM(E12,E19,E25,E30,E32,E34,E36)</f>
        <v>2103264000</v>
      </c>
      <c r="F38" s="33">
        <f>SUM(F12,F19,F25,F30,F32,F34,F36)</f>
        <v>45609128.26963114</v>
      </c>
      <c r="G38" s="33">
        <f>SUM(G12,G19,G25,G30,G32,G34,G36)</f>
        <v>0</v>
      </c>
      <c r="H38" s="33">
        <f t="shared" ref="H38:L38" si="15">SUM(H12,H19,H25,H30,H32,H34,H36)</f>
        <v>48287557.734931313</v>
      </c>
      <c r="I38" s="33">
        <f t="shared" si="15"/>
        <v>0</v>
      </c>
      <c r="J38" s="33">
        <f t="shared" si="15"/>
        <v>51528907.238406241</v>
      </c>
      <c r="K38" s="33">
        <f t="shared" si="15"/>
        <v>187435293.56435844</v>
      </c>
      <c r="L38" s="33">
        <f t="shared" si="15"/>
        <v>94204418.903019696</v>
      </c>
      <c r="M38" s="33">
        <f t="shared" ref="M38:N38" si="16">SUM(M12,M19,M25,M30,M32,M34,M36)</f>
        <v>6228135.0517366864</v>
      </c>
      <c r="N38" s="33">
        <f t="shared" si="16"/>
        <v>-16466837.495482264</v>
      </c>
      <c r="O38" s="33">
        <f>SUM(O12,O19,O25,O30,O32,O34,O36)</f>
        <v>416826603.26660115</v>
      </c>
      <c r="P38" s="33">
        <f>SUM(E38,O38)</f>
        <v>2520090603.2666011</v>
      </c>
      <c r="R38" s="33">
        <f t="shared" ref="R38:S38" si="17">SUM(R12,R19,R25,R30,R32,R34,R36)</f>
        <v>2606528432.7776456</v>
      </c>
      <c r="S38" s="33">
        <f t="shared" si="17"/>
        <v>-54116863.65603257</v>
      </c>
      <c r="T38" s="33">
        <f>SUM(T12,T19,T25,T30,T32,T34,T36)</f>
        <v>2552411569.121613</v>
      </c>
    </row>
    <row r="39" spans="1:20" ht="10.8" thickTop="1" x14ac:dyDescent="0.2">
      <c r="A39" s="11">
        <v>33</v>
      </c>
      <c r="B39" s="28"/>
      <c r="C39" s="17"/>
      <c r="D39" s="34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R39" s="35"/>
      <c r="S39" s="35"/>
      <c r="T39" s="35"/>
    </row>
    <row r="40" spans="1:20" x14ac:dyDescent="0.2">
      <c r="A40" s="11">
        <v>34</v>
      </c>
      <c r="B40" s="28" t="s">
        <v>185</v>
      </c>
      <c r="C40" s="17">
        <v>5</v>
      </c>
      <c r="D40" s="30">
        <v>6791642.9865201386</v>
      </c>
      <c r="E40" s="31">
        <v>529000</v>
      </c>
      <c r="F40" s="31">
        <v>13838.198910913627</v>
      </c>
      <c r="G40" s="31">
        <v>0</v>
      </c>
      <c r="H40" s="31">
        <v>0</v>
      </c>
      <c r="I40" s="31">
        <v>0</v>
      </c>
      <c r="J40" s="31">
        <v>12917.704960361303</v>
      </c>
      <c r="K40" s="31">
        <v>43655.039355220768</v>
      </c>
      <c r="L40" s="31">
        <v>21915.811036435145</v>
      </c>
      <c r="M40" s="31">
        <v>0</v>
      </c>
      <c r="N40" s="31">
        <v>-5140.6445275043743</v>
      </c>
      <c r="O40" s="347">
        <f>SUM(F40:N40)</f>
        <v>87186.109735426464</v>
      </c>
      <c r="P40" s="23">
        <f>SUM(E40,O40)</f>
        <v>616186.10973542649</v>
      </c>
      <c r="Q40" s="21"/>
      <c r="R40" s="31">
        <v>627643.61145368591</v>
      </c>
      <c r="S40" s="31">
        <v>0</v>
      </c>
      <c r="T40" s="23">
        <f>SUM(R40:S40)</f>
        <v>627643.61145368591</v>
      </c>
    </row>
    <row r="41" spans="1:20" x14ac:dyDescent="0.2">
      <c r="A41" s="11">
        <v>35</v>
      </c>
      <c r="B41" s="28"/>
      <c r="C41" s="17"/>
      <c r="D41" s="29"/>
    </row>
    <row r="42" spans="1:20" ht="10.8" thickBot="1" x14ac:dyDescent="0.25">
      <c r="A42" s="11">
        <v>36</v>
      </c>
      <c r="B42" s="8" t="s">
        <v>96</v>
      </c>
      <c r="D42" s="32">
        <f>SUM(D38,D40)</f>
        <v>23420875406.99102</v>
      </c>
      <c r="E42" s="33">
        <f>SUM(E38,E40)</f>
        <v>2103793000</v>
      </c>
      <c r="F42" s="33">
        <f>SUM(F38,F40)</f>
        <v>45622966.468542054</v>
      </c>
      <c r="G42" s="33">
        <f t="shared" ref="G42:N42" si="18">SUM(G38,G40)</f>
        <v>0</v>
      </c>
      <c r="H42" s="33">
        <f>SUM(H38,H40)</f>
        <v>48287557.734931313</v>
      </c>
      <c r="I42" s="33">
        <f t="shared" si="18"/>
        <v>0</v>
      </c>
      <c r="J42" s="33">
        <f t="shared" si="18"/>
        <v>51541824.943366602</v>
      </c>
      <c r="K42" s="33">
        <f t="shared" si="18"/>
        <v>187478948.60371366</v>
      </c>
      <c r="L42" s="33">
        <f t="shared" si="18"/>
        <v>94226334.714056134</v>
      </c>
      <c r="M42" s="33">
        <f t="shared" si="18"/>
        <v>6228135.0517366864</v>
      </c>
      <c r="N42" s="33">
        <f t="shared" si="18"/>
        <v>-16471978.140009768</v>
      </c>
      <c r="O42" s="33">
        <f>SUM(O38,O40)</f>
        <v>416913789.37633657</v>
      </c>
      <c r="P42" s="33">
        <f>SUM(E42,O42)</f>
        <v>2520706789.3763366</v>
      </c>
      <c r="R42" s="33">
        <f>SUM(R38,R40)</f>
        <v>2607156076.3890991</v>
      </c>
      <c r="S42" s="33">
        <f t="shared" ref="S42" si="19">SUM(S38,S40)</f>
        <v>-54116863.65603257</v>
      </c>
      <c r="T42" s="33">
        <f>SUM(T38,T40)</f>
        <v>2553039212.7330666</v>
      </c>
    </row>
    <row r="43" spans="1:20" ht="10.8" thickTop="1" x14ac:dyDescent="0.2">
      <c r="A43" s="11"/>
      <c r="D43" s="29"/>
    </row>
    <row r="44" spans="1:20" x14ac:dyDescent="0.2">
      <c r="D44" s="29">
        <v>23420875406.99102</v>
      </c>
      <c r="E44" s="36">
        <v>2103793000</v>
      </c>
      <c r="F44" s="36">
        <v>45622966.468542054</v>
      </c>
      <c r="G44" s="36">
        <v>0</v>
      </c>
      <c r="H44" s="36">
        <v>48287557.734931313</v>
      </c>
      <c r="I44" s="36">
        <v>0</v>
      </c>
      <c r="J44" s="36">
        <v>51541824.943366602</v>
      </c>
      <c r="K44" s="36">
        <v>187478948.60371366</v>
      </c>
      <c r="L44" s="36">
        <v>94226334.714056134</v>
      </c>
      <c r="M44" s="36">
        <v>6228135.0517366864</v>
      </c>
      <c r="N44" s="36">
        <v>-16471978.140009768</v>
      </c>
      <c r="O44" s="36">
        <v>416913789.37633663</v>
      </c>
      <c r="P44" s="36">
        <f>P42</f>
        <v>2520706789.3763366</v>
      </c>
      <c r="R44" s="36">
        <v>2607156076.3890991</v>
      </c>
      <c r="S44" s="36">
        <v>-54116863.65603257</v>
      </c>
      <c r="T44" s="36">
        <f>SUM(R44:S44)</f>
        <v>2553039212.7330666</v>
      </c>
    </row>
    <row r="45" spans="1:20" s="40" customFormat="1" x14ac:dyDescent="0.2">
      <c r="D45" s="41">
        <f>+D42-D44</f>
        <v>0</v>
      </c>
      <c r="E45" s="42">
        <f>+E42-E44</f>
        <v>0</v>
      </c>
      <c r="F45" s="42">
        <f>+F42-F44</f>
        <v>0</v>
      </c>
      <c r="G45" s="42">
        <f>+G42-G44</f>
        <v>0</v>
      </c>
      <c r="H45" s="42">
        <f t="shared" ref="H45:L45" si="20">+H42-H44</f>
        <v>0</v>
      </c>
      <c r="I45" s="42">
        <f t="shared" si="20"/>
        <v>0</v>
      </c>
      <c r="J45" s="42">
        <f t="shared" si="20"/>
        <v>0</v>
      </c>
      <c r="K45" s="42">
        <f t="shared" si="20"/>
        <v>0</v>
      </c>
      <c r="L45" s="42">
        <f t="shared" si="20"/>
        <v>0</v>
      </c>
      <c r="M45" s="42">
        <f>+M42-M44</f>
        <v>0</v>
      </c>
      <c r="N45" s="42">
        <f t="shared" ref="N45:P45" si="21">+N42-N44</f>
        <v>0</v>
      </c>
      <c r="O45" s="42">
        <f>+O42-O44</f>
        <v>0</v>
      </c>
      <c r="P45" s="42">
        <f t="shared" si="21"/>
        <v>0</v>
      </c>
      <c r="R45" s="42">
        <f>+R42-R44</f>
        <v>0</v>
      </c>
      <c r="S45" s="42">
        <f>+S42-S44</f>
        <v>0</v>
      </c>
      <c r="T45" s="42">
        <f>+T42-T44</f>
        <v>0</v>
      </c>
    </row>
    <row r="47" spans="1:20" x14ac:dyDescent="0.2">
      <c r="A47" s="154" t="s">
        <v>282</v>
      </c>
    </row>
    <row r="48" spans="1:20" x14ac:dyDescent="0.2">
      <c r="A48" s="2" t="s">
        <v>314</v>
      </c>
    </row>
  </sheetData>
  <mergeCells count="2">
    <mergeCell ref="E7:P7"/>
    <mergeCell ref="R7:T7"/>
  </mergeCells>
  <phoneticPr fontId="0" type="noConversion"/>
  <printOptions horizontalCentered="1"/>
  <pageMargins left="0.7" right="0.7" top="0.75" bottom="0.75" header="0.3" footer="0.3"/>
  <pageSetup scale="5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activeCell="I41" sqref="I41"/>
    </sheetView>
  </sheetViews>
  <sheetFormatPr defaultRowHeight="13.2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45"/>
  <sheetViews>
    <sheetView zoomScaleNormal="100" workbookViewId="0">
      <pane xSplit="3" ySplit="5" topLeftCell="D6" activePane="bottomRight" state="frozen"/>
      <selection activeCell="N30" sqref="N30"/>
      <selection pane="topRight" activeCell="N30" sqref="N30"/>
      <selection pane="bottomLeft" activeCell="N30" sqref="N30"/>
      <selection pane="bottomRight" activeCell="E33" sqref="E33"/>
    </sheetView>
  </sheetViews>
  <sheetFormatPr defaultColWidth="9.109375" defaultRowHeight="10.199999999999999" x14ac:dyDescent="0.2"/>
  <cols>
    <col min="1" max="1" width="6.33203125" style="234" customWidth="1"/>
    <col min="2" max="2" width="59.44140625" style="234" customWidth="1"/>
    <col min="3" max="3" width="14.5546875" style="228" bestFit="1" customWidth="1"/>
    <col min="4" max="4" width="15.44140625" style="37" bestFit="1" customWidth="1"/>
    <col min="5" max="5" width="18.5546875" style="37" bestFit="1" customWidth="1"/>
    <col min="6" max="6" width="15.33203125" style="234" customWidth="1"/>
    <col min="7" max="7" width="16.44140625" style="37" bestFit="1" customWidth="1"/>
    <col min="8" max="8" width="14.44140625" style="234" bestFit="1" customWidth="1"/>
    <col min="9" max="9" width="11.109375" style="234" customWidth="1"/>
    <col min="10" max="16384" width="9.109375" style="234"/>
  </cols>
  <sheetData>
    <row r="1" spans="1:9" s="254" customFormat="1" x14ac:dyDescent="0.2">
      <c r="A1" s="274" t="s">
        <v>238</v>
      </c>
      <c r="B1" s="275"/>
      <c r="C1" s="275"/>
      <c r="D1" s="276"/>
      <c r="E1" s="276"/>
      <c r="F1" s="275"/>
      <c r="G1" s="276"/>
      <c r="H1" s="275"/>
      <c r="I1" s="277"/>
    </row>
    <row r="2" spans="1:9" s="254" customFormat="1" x14ac:dyDescent="0.2">
      <c r="A2" s="278" t="s">
        <v>8</v>
      </c>
      <c r="B2" s="213"/>
      <c r="C2" s="213"/>
      <c r="D2" s="279"/>
      <c r="E2" s="279"/>
      <c r="F2" s="213"/>
      <c r="G2" s="279"/>
      <c r="H2" s="213"/>
      <c r="I2" s="280"/>
    </row>
    <row r="3" spans="1:9" s="254" customFormat="1" x14ac:dyDescent="0.2">
      <c r="A3" s="281"/>
      <c r="C3" s="253"/>
      <c r="D3" s="282"/>
      <c r="E3" s="282"/>
      <c r="G3" s="282"/>
      <c r="I3" s="283"/>
    </row>
    <row r="4" spans="1:9" s="289" customFormat="1" ht="51.6" thickBot="1" x14ac:dyDescent="0.25">
      <c r="A4" s="284" t="s">
        <v>9</v>
      </c>
      <c r="B4" s="285" t="s">
        <v>63</v>
      </c>
      <c r="C4" s="285" t="s">
        <v>0</v>
      </c>
      <c r="D4" s="286" t="s">
        <v>237</v>
      </c>
      <c r="E4" s="287" t="s">
        <v>236</v>
      </c>
      <c r="F4" s="46" t="s">
        <v>235</v>
      </c>
      <c r="G4" s="287" t="s">
        <v>234</v>
      </c>
      <c r="H4" s="46" t="s">
        <v>233</v>
      </c>
      <c r="I4" s="288" t="s">
        <v>97</v>
      </c>
    </row>
    <row r="5" spans="1:9" s="12" customFormat="1" ht="21" thickBot="1" x14ac:dyDescent="0.25">
      <c r="A5" s="290"/>
      <c r="B5" s="291"/>
      <c r="C5" s="291"/>
      <c r="D5" s="292" t="s">
        <v>14</v>
      </c>
      <c r="E5" s="292" t="s">
        <v>15</v>
      </c>
      <c r="F5" s="293" t="s">
        <v>121</v>
      </c>
      <c r="G5" s="291" t="s">
        <v>64</v>
      </c>
      <c r="H5" s="292" t="s">
        <v>65</v>
      </c>
      <c r="I5" s="294" t="s">
        <v>66</v>
      </c>
    </row>
    <row r="6" spans="1:9" x14ac:dyDescent="0.2">
      <c r="A6" s="295"/>
      <c r="I6" s="296"/>
    </row>
    <row r="7" spans="1:9" x14ac:dyDescent="0.2">
      <c r="A7" s="297">
        <v>1</v>
      </c>
      <c r="B7" s="270" t="s">
        <v>1</v>
      </c>
      <c r="C7" s="47">
        <v>7</v>
      </c>
      <c r="D7" s="345">
        <v>10803757000</v>
      </c>
      <c r="E7" s="346">
        <v>1229487000</v>
      </c>
      <c r="F7" s="48">
        <f>(IF(D7&gt;0,E7*$E$42/D7,0))</f>
        <v>2.6871167223286641E-3</v>
      </c>
      <c r="G7" s="25">
        <f>+H7+E7</f>
        <v>1258517956.0986753</v>
      </c>
      <c r="H7" s="25">
        <f>+F7*D7</f>
        <v>29030956.098675363</v>
      </c>
      <c r="I7" s="298">
        <f>IF(E7&gt;0,+H7/E7,0)</f>
        <v>2.3612251368802892E-2</v>
      </c>
    </row>
    <row r="8" spans="1:9" x14ac:dyDescent="0.2">
      <c r="A8" s="297">
        <f t="shared" ref="A8:A42" si="0">+A7+1</f>
        <v>2</v>
      </c>
      <c r="B8" s="270"/>
      <c r="C8" s="47"/>
      <c r="E8" s="346"/>
      <c r="F8" s="299"/>
      <c r="G8" s="25"/>
      <c r="H8" s="25"/>
      <c r="I8" s="298"/>
    </row>
    <row r="9" spans="1:9" x14ac:dyDescent="0.2">
      <c r="A9" s="297">
        <f t="shared" si="0"/>
        <v>3</v>
      </c>
      <c r="B9" s="300" t="s">
        <v>46</v>
      </c>
      <c r="C9" s="49" t="s">
        <v>113</v>
      </c>
      <c r="D9" s="345">
        <v>2715721000</v>
      </c>
      <c r="E9" s="346">
        <v>303519000</v>
      </c>
      <c r="F9" s="48">
        <f>(IF(D9&gt;0,E9*$E$42/D9,0))</f>
        <v>2.6389923424415414E-3</v>
      </c>
      <c r="G9" s="25">
        <f>+H9+E9</f>
        <v>310685766.9232077</v>
      </c>
      <c r="H9" s="25">
        <f>+F9*D9</f>
        <v>7166766.9232076854</v>
      </c>
      <c r="I9" s="298">
        <f>IF(E9&gt;0,+H9/E9,0)</f>
        <v>2.3612251368802892E-2</v>
      </c>
    </row>
    <row r="10" spans="1:9" x14ac:dyDescent="0.2">
      <c r="A10" s="297">
        <f t="shared" si="0"/>
        <v>4</v>
      </c>
      <c r="B10" s="300" t="s">
        <v>47</v>
      </c>
      <c r="C10" s="3" t="s">
        <v>114</v>
      </c>
      <c r="D10" s="345">
        <v>2875620000</v>
      </c>
      <c r="E10" s="346">
        <v>291947000</v>
      </c>
      <c r="F10" s="48">
        <f>(IF(D10&gt;0,E10*$E$42/D10,0))</f>
        <v>2.3972311885325243E-3</v>
      </c>
      <c r="G10" s="25">
        <f>+H10+E10</f>
        <v>298840525.95036793</v>
      </c>
      <c r="H10" s="25">
        <f>+F10*D10</f>
        <v>6893525.9503678977</v>
      </c>
      <c r="I10" s="298">
        <f>IF(E10&gt;0,+H10/E10,0)</f>
        <v>2.3612251368802892E-2</v>
      </c>
    </row>
    <row r="11" spans="1:9" x14ac:dyDescent="0.2">
      <c r="A11" s="297">
        <f t="shared" si="0"/>
        <v>5</v>
      </c>
      <c r="B11" s="300" t="s">
        <v>48</v>
      </c>
      <c r="C11" s="3" t="s">
        <v>115</v>
      </c>
      <c r="D11" s="345">
        <v>1815376000</v>
      </c>
      <c r="E11" s="346">
        <v>170519000</v>
      </c>
      <c r="F11" s="48">
        <f>(IF(D11&gt;0,E11*$E$42/D11,0))</f>
        <v>2.2179082962190204E-3</v>
      </c>
      <c r="G11" s="25">
        <f>+H11+E11</f>
        <v>174545337.49115691</v>
      </c>
      <c r="H11" s="25">
        <f>+F11*D11</f>
        <v>4026337.4911569003</v>
      </c>
      <c r="I11" s="298">
        <f>IF(E11&gt;0,+H11/E11,0)</f>
        <v>2.3612251368802892E-2</v>
      </c>
    </row>
    <row r="12" spans="1:9" x14ac:dyDescent="0.2">
      <c r="A12" s="297">
        <f t="shared" si="0"/>
        <v>6</v>
      </c>
      <c r="B12" s="301" t="s">
        <v>49</v>
      </c>
      <c r="C12" s="47">
        <v>29</v>
      </c>
      <c r="D12" s="345">
        <v>14984000</v>
      </c>
      <c r="E12" s="346">
        <v>1337000</v>
      </c>
      <c r="F12" s="48">
        <f>(IF(D12&gt;0,E12*$E$42/D12,0))</f>
        <v>2.1068860170908614E-3</v>
      </c>
      <c r="G12" s="25">
        <f>+H12+E12</f>
        <v>1368569.5800800894</v>
      </c>
      <c r="H12" s="25">
        <f>+F12*D12</f>
        <v>31569.580080089469</v>
      </c>
      <c r="I12" s="298">
        <f>IF(E12&gt;0,+H12/E12,0)</f>
        <v>2.3612251368802892E-2</v>
      </c>
    </row>
    <row r="13" spans="1:9" x14ac:dyDescent="0.2">
      <c r="A13" s="297">
        <f t="shared" si="0"/>
        <v>7</v>
      </c>
      <c r="B13" s="270" t="s">
        <v>50</v>
      </c>
      <c r="C13" s="47"/>
      <c r="D13" s="302">
        <f>SUM(D9:D12)</f>
        <v>7421701000</v>
      </c>
      <c r="E13" s="35">
        <f>SUM(E9:E12)</f>
        <v>767322000</v>
      </c>
      <c r="F13" s="303">
        <f>+H13/D13</f>
        <v>2.4412462782874935E-3</v>
      </c>
      <c r="G13" s="35">
        <f>SUM(G9:G12)</f>
        <v>785440199.94481266</v>
      </c>
      <c r="H13" s="35">
        <f>SUM(H9:H12)</f>
        <v>18118199.94481257</v>
      </c>
      <c r="I13" s="304">
        <f>IF(E13&gt;0,+H13/E13,0)</f>
        <v>2.3612251368802888E-2</v>
      </c>
    </row>
    <row r="14" spans="1:9" x14ac:dyDescent="0.2">
      <c r="A14" s="297">
        <f t="shared" si="0"/>
        <v>8</v>
      </c>
      <c r="B14" s="270"/>
      <c r="C14" s="47"/>
      <c r="E14" s="25"/>
      <c r="F14" s="299"/>
      <c r="G14" s="25"/>
      <c r="H14" s="25"/>
      <c r="I14" s="298"/>
    </row>
    <row r="15" spans="1:9" x14ac:dyDescent="0.2">
      <c r="A15" s="297">
        <f t="shared" si="0"/>
        <v>9</v>
      </c>
      <c r="B15" s="300" t="s">
        <v>51</v>
      </c>
      <c r="C15" s="3" t="s">
        <v>117</v>
      </c>
      <c r="D15" s="345">
        <v>1321558000</v>
      </c>
      <c r="E15" s="346">
        <v>122642000</v>
      </c>
      <c r="F15" s="48">
        <f>(IF(D15&gt;0,E15*$E$42/D15,0))</f>
        <v>2.1912422552568442E-3</v>
      </c>
      <c r="G15" s="25">
        <f>+H15+E15</f>
        <v>125537853.73237273</v>
      </c>
      <c r="H15" s="25">
        <f>+F15*D15</f>
        <v>2895853.7323727245</v>
      </c>
      <c r="I15" s="298">
        <f>IF(E15&gt;0,+H15/E15,0)</f>
        <v>2.3612251368802892E-2</v>
      </c>
    </row>
    <row r="16" spans="1:9" x14ac:dyDescent="0.2">
      <c r="A16" s="297">
        <f t="shared" si="0"/>
        <v>10</v>
      </c>
      <c r="B16" s="301" t="s">
        <v>52</v>
      </c>
      <c r="C16" s="47">
        <v>35</v>
      </c>
      <c r="D16" s="345">
        <v>4711000</v>
      </c>
      <c r="E16" s="346">
        <v>331000</v>
      </c>
      <c r="F16" s="48">
        <f>(IF(D16&gt;0,E16*$E$42/D16,0))</f>
        <v>1.6590225436369684E-3</v>
      </c>
      <c r="G16" s="25">
        <f>+H16+E16</f>
        <v>338815.65520307375</v>
      </c>
      <c r="H16" s="25">
        <f>+F16*D16</f>
        <v>7815.6552030737575</v>
      </c>
      <c r="I16" s="298">
        <f>IF(E16&gt;0,+H16/E16,0)</f>
        <v>2.3612251368802892E-2</v>
      </c>
    </row>
    <row r="17" spans="1:9" x14ac:dyDescent="0.2">
      <c r="A17" s="297">
        <f t="shared" si="0"/>
        <v>11</v>
      </c>
      <c r="B17" s="301" t="s">
        <v>53</v>
      </c>
      <c r="C17" s="47">
        <v>43</v>
      </c>
      <c r="D17" s="345">
        <v>119012000</v>
      </c>
      <c r="E17" s="346">
        <v>11653000</v>
      </c>
      <c r="F17" s="48">
        <f>(IF(D17&gt;0,E17*$E$42/D17,0))</f>
        <v>2.311981692607973E-3</v>
      </c>
      <c r="G17" s="25">
        <f>+H17+E17</f>
        <v>11928153.56520066</v>
      </c>
      <c r="H17" s="25">
        <f>+F17*D17</f>
        <v>275153.56520066009</v>
      </c>
      <c r="I17" s="298">
        <f>IF(E17&gt;0,+H17/E17,0)</f>
        <v>2.3612251368802892E-2</v>
      </c>
    </row>
    <row r="18" spans="1:9" x14ac:dyDescent="0.2">
      <c r="A18" s="297">
        <f t="shared" si="0"/>
        <v>12</v>
      </c>
      <c r="B18" s="305" t="s">
        <v>54</v>
      </c>
      <c r="C18" s="47"/>
      <c r="D18" s="302">
        <f>SUM(D15:D17)</f>
        <v>1445281000</v>
      </c>
      <c r="E18" s="35">
        <f>SUM(E15:E17)</f>
        <v>134626000</v>
      </c>
      <c r="F18" s="303">
        <f>+H18/D18</f>
        <v>2.1994497629017873E-3</v>
      </c>
      <c r="G18" s="35">
        <f>SUM(G15:G17)</f>
        <v>137804822.95277646</v>
      </c>
      <c r="H18" s="35">
        <f>SUM(H15:H17)</f>
        <v>3178822.9527764581</v>
      </c>
      <c r="I18" s="304">
        <f>IF(E18&gt;0,+H18/E18,0)</f>
        <v>2.3612251368802892E-2</v>
      </c>
    </row>
    <row r="19" spans="1:9" x14ac:dyDescent="0.2">
      <c r="A19" s="297">
        <f t="shared" si="0"/>
        <v>13</v>
      </c>
      <c r="B19" s="305"/>
      <c r="C19" s="47"/>
      <c r="E19" s="25"/>
      <c r="F19" s="299"/>
      <c r="G19" s="25"/>
      <c r="H19" s="25"/>
      <c r="I19" s="298"/>
    </row>
    <row r="20" spans="1:9" x14ac:dyDescent="0.2">
      <c r="A20" s="297">
        <f t="shared" si="0"/>
        <v>14</v>
      </c>
      <c r="B20" s="301" t="s">
        <v>55</v>
      </c>
      <c r="C20" s="47">
        <v>46</v>
      </c>
      <c r="D20" s="345">
        <v>89398000</v>
      </c>
      <c r="E20" s="346">
        <v>6473000</v>
      </c>
      <c r="F20" s="48">
        <f>(IF(D20&gt;0,E20*$E$42/D20,0))</f>
        <v>1.7096814594315434E-3</v>
      </c>
      <c r="G20" s="25">
        <f>+H20+E20</f>
        <v>6625842.1031102613</v>
      </c>
      <c r="H20" s="25">
        <f>+F20*D20</f>
        <v>152842.10311026112</v>
      </c>
      <c r="I20" s="298">
        <f>IF(E20&gt;0,+H20/E20,0)</f>
        <v>2.3612251368802892E-2</v>
      </c>
    </row>
    <row r="21" spans="1:9" x14ac:dyDescent="0.2">
      <c r="A21" s="297">
        <f t="shared" si="0"/>
        <v>15</v>
      </c>
      <c r="B21" s="300" t="s">
        <v>56</v>
      </c>
      <c r="C21" s="47">
        <v>49</v>
      </c>
      <c r="D21" s="345">
        <v>506513000</v>
      </c>
      <c r="E21" s="346">
        <v>36085000</v>
      </c>
      <c r="F21" s="48">
        <f>(IF(D21&gt;0,E21*$E$42/D21,0))</f>
        <v>1.6821840518274011E-3</v>
      </c>
      <c r="G21" s="25">
        <f>+H21+E21</f>
        <v>36937048.090643249</v>
      </c>
      <c r="H21" s="25">
        <f>+F21*D21</f>
        <v>852048.09064325236</v>
      </c>
      <c r="I21" s="298">
        <f>IF(E21&gt;0,+H21/E21,0)</f>
        <v>2.3612251368802892E-2</v>
      </c>
    </row>
    <row r="22" spans="1:9" x14ac:dyDescent="0.2">
      <c r="A22" s="297">
        <f t="shared" si="0"/>
        <v>16</v>
      </c>
      <c r="B22" s="270" t="s">
        <v>57</v>
      </c>
      <c r="C22" s="47"/>
      <c r="D22" s="302">
        <f>SUM(D20:D21)</f>
        <v>595911000</v>
      </c>
      <c r="E22" s="35">
        <f>SUM(E20:E21)</f>
        <v>42558000</v>
      </c>
      <c r="F22" s="303">
        <f>+H22/D22</f>
        <v>1.6863091866965261E-3</v>
      </c>
      <c r="G22" s="302">
        <f>SUM(G20:G21)</f>
        <v>43562890.193753511</v>
      </c>
      <c r="H22" s="35">
        <f>SUM(H20:H21)</f>
        <v>1004890.1937535135</v>
      </c>
      <c r="I22" s="304">
        <f>IF(E22&gt;0,+H22/E22,0)</f>
        <v>2.3612251368802892E-2</v>
      </c>
    </row>
    <row r="23" spans="1:9" x14ac:dyDescent="0.2">
      <c r="A23" s="297">
        <f t="shared" si="0"/>
        <v>17</v>
      </c>
      <c r="B23" s="270"/>
      <c r="C23" s="47"/>
      <c r="E23" s="25"/>
      <c r="F23" s="299"/>
      <c r="G23" s="25"/>
      <c r="H23" s="25"/>
      <c r="I23" s="298"/>
    </row>
    <row r="24" spans="1:9" x14ac:dyDescent="0.2">
      <c r="A24" s="297">
        <f t="shared" si="0"/>
        <v>18</v>
      </c>
      <c r="B24" s="270" t="s">
        <v>58</v>
      </c>
      <c r="C24" s="3" t="s">
        <v>178</v>
      </c>
      <c r="D24" s="345">
        <v>62946000</v>
      </c>
      <c r="E24" s="346">
        <v>15769000</v>
      </c>
      <c r="F24" s="48">
        <f>(IF(D24&gt;0,E24*$E$42/D24,0))</f>
        <v>5.9152542152742481E-3</v>
      </c>
      <c r="G24" s="25">
        <f>+H24+E24</f>
        <v>16141341.591834653</v>
      </c>
      <c r="H24" s="25">
        <f>+F24*D24</f>
        <v>372341.59183465282</v>
      </c>
      <c r="I24" s="298">
        <f>IF(E24&gt;0,+H24/E24,0)</f>
        <v>2.3612251368802892E-2</v>
      </c>
    </row>
    <row r="25" spans="1:9" x14ac:dyDescent="0.2">
      <c r="A25" s="297">
        <f t="shared" si="0"/>
        <v>19</v>
      </c>
      <c r="B25" s="270"/>
      <c r="C25" s="3"/>
      <c r="E25" s="346"/>
      <c r="F25" s="299"/>
      <c r="G25" s="25"/>
      <c r="H25" s="25"/>
      <c r="I25" s="298"/>
    </row>
    <row r="26" spans="1:9" x14ac:dyDescent="0.2">
      <c r="A26" s="297">
        <f t="shared" si="0"/>
        <v>20</v>
      </c>
      <c r="B26" s="270" t="s">
        <v>94</v>
      </c>
      <c r="C26" s="3" t="s">
        <v>118</v>
      </c>
      <c r="D26" s="345">
        <v>1955590000</v>
      </c>
      <c r="E26" s="346">
        <v>9786000</v>
      </c>
      <c r="F26" s="48">
        <f>(IF(D26&gt;0,E26*$E$42/D26,0))</f>
        <v>1.1815845442812916E-4</v>
      </c>
      <c r="G26" s="25">
        <f>+H26+E26</f>
        <v>10017069.491895106</v>
      </c>
      <c r="H26" s="25">
        <f>+F26*D26</f>
        <v>231069.49189510511</v>
      </c>
      <c r="I26" s="298">
        <f>IF(E26&gt;0,+H26/E26,0)</f>
        <v>2.3612251368802892E-2</v>
      </c>
    </row>
    <row r="27" spans="1:9" x14ac:dyDescent="0.2">
      <c r="A27" s="297">
        <f t="shared" si="0"/>
        <v>21</v>
      </c>
      <c r="B27" s="305" t="s">
        <v>198</v>
      </c>
      <c r="C27" s="3"/>
      <c r="D27" s="302">
        <f>SUM(D26,D24,D22,D18,D13,D7)</f>
        <v>22285186000</v>
      </c>
      <c r="E27" s="302">
        <f>SUM(E26,E24,E22,E18,E13,E7)</f>
        <v>2199548000</v>
      </c>
      <c r="F27" s="303">
        <f>(IF(D27&gt;0,E27*$E$42/D27,0))</f>
        <v>2.3305293603449241E-3</v>
      </c>
      <c r="G27" s="35">
        <f>SUM(G26,G24,G22,G18,G13,G7)</f>
        <v>2251484280.2737474</v>
      </c>
      <c r="H27" s="35">
        <f>SUM(H26,H24,H22,H18,H13,H7)</f>
        <v>51936280.27374766</v>
      </c>
      <c r="I27" s="304">
        <f>IF(E27&gt;0,+H27/E27,0)</f>
        <v>2.3612251368802892E-2</v>
      </c>
    </row>
    <row r="28" spans="1:9" x14ac:dyDescent="0.2">
      <c r="A28" s="297">
        <f t="shared" si="0"/>
        <v>22</v>
      </c>
      <c r="B28" s="270"/>
      <c r="E28" s="25"/>
      <c r="G28" s="25"/>
      <c r="H28" s="25"/>
      <c r="I28" s="296"/>
    </row>
    <row r="29" spans="1:9" x14ac:dyDescent="0.2">
      <c r="A29" s="297">
        <f t="shared" si="0"/>
        <v>23</v>
      </c>
      <c r="B29" s="305" t="s">
        <v>196</v>
      </c>
      <c r="C29" s="3" t="s">
        <v>183</v>
      </c>
      <c r="D29" s="345">
        <v>289426000</v>
      </c>
      <c r="E29" s="346">
        <v>4654000</v>
      </c>
      <c r="F29" s="48">
        <v>6.1399999999999996E-4</v>
      </c>
      <c r="G29" s="25">
        <f>+H29+E29</f>
        <v>4831707.5640000002</v>
      </c>
      <c r="H29" s="25">
        <f>+F29*D29</f>
        <v>177707.56399999998</v>
      </c>
      <c r="I29" s="306" t="s">
        <v>189</v>
      </c>
    </row>
    <row r="30" spans="1:9" ht="10.8" thickBot="1" x14ac:dyDescent="0.25">
      <c r="A30" s="297">
        <f t="shared" si="0"/>
        <v>24</v>
      </c>
      <c r="B30" s="305" t="s">
        <v>197</v>
      </c>
      <c r="D30" s="307">
        <f>SUM(D27,D29)</f>
        <v>22574612000</v>
      </c>
      <c r="E30" s="308">
        <f>SUM(E27,E29)</f>
        <v>2204202000</v>
      </c>
      <c r="F30" s="309">
        <f>+H30/D30</f>
        <v>2.3085219731682504E-3</v>
      </c>
      <c r="G30" s="33">
        <f>SUM(G27,G29)</f>
        <v>2256315987.8377476</v>
      </c>
      <c r="H30" s="33">
        <f>SUM(H27,H29)</f>
        <v>52113987.837747663</v>
      </c>
      <c r="I30" s="310">
        <f>IF(E30&gt;0,+H30/E30,0)</f>
        <v>2.3643018125266042E-2</v>
      </c>
    </row>
    <row r="31" spans="1:9" ht="11.4" thickTop="1" thickBot="1" x14ac:dyDescent="0.25">
      <c r="A31" s="311">
        <f t="shared" si="0"/>
        <v>25</v>
      </c>
      <c r="B31" s="312"/>
      <c r="C31" s="313"/>
      <c r="D31" s="314"/>
      <c r="E31" s="314"/>
      <c r="F31" s="312"/>
      <c r="G31" s="314"/>
      <c r="H31" s="315"/>
      <c r="I31" s="316"/>
    </row>
    <row r="32" spans="1:9" x14ac:dyDescent="0.2">
      <c r="A32" s="228">
        <f t="shared" si="0"/>
        <v>26</v>
      </c>
    </row>
    <row r="33" spans="1:9" x14ac:dyDescent="0.2">
      <c r="A33" s="228">
        <f t="shared" si="0"/>
        <v>27</v>
      </c>
      <c r="B33" s="234" t="s">
        <v>60</v>
      </c>
      <c r="D33" s="345">
        <v>7099000</v>
      </c>
      <c r="E33" s="346">
        <v>680000</v>
      </c>
    </row>
    <row r="34" spans="1:9" x14ac:dyDescent="0.2">
      <c r="A34" s="228">
        <f t="shared" si="0"/>
        <v>28</v>
      </c>
      <c r="B34" s="234" t="s">
        <v>61</v>
      </c>
      <c r="D34" s="302">
        <f>+D33+D30</f>
        <v>22581711000</v>
      </c>
      <c r="E34" s="35">
        <f>+E33+E30</f>
        <v>2204882000</v>
      </c>
    </row>
    <row r="35" spans="1:9" x14ac:dyDescent="0.2">
      <c r="A35" s="228">
        <f t="shared" si="0"/>
        <v>29</v>
      </c>
      <c r="E35" s="317"/>
    </row>
    <row r="36" spans="1:9" x14ac:dyDescent="0.2">
      <c r="A36" s="228">
        <f t="shared" si="0"/>
        <v>30</v>
      </c>
      <c r="B36" s="305" t="s">
        <v>187</v>
      </c>
      <c r="E36" s="346">
        <v>52113987.837747663</v>
      </c>
      <c r="F36" s="318"/>
    </row>
    <row r="37" spans="1:9" x14ac:dyDescent="0.2">
      <c r="A37" s="228">
        <f t="shared" si="0"/>
        <v>31</v>
      </c>
      <c r="B37" s="305" t="s">
        <v>190</v>
      </c>
      <c r="E37" s="25">
        <f>-H29</f>
        <v>-177707.56399999998</v>
      </c>
      <c r="F37" s="318"/>
    </row>
    <row r="38" spans="1:9" x14ac:dyDescent="0.2">
      <c r="A38" s="228">
        <f t="shared" si="0"/>
        <v>32</v>
      </c>
      <c r="B38" s="305" t="s">
        <v>186</v>
      </c>
      <c r="E38" s="35">
        <f>SUM(E36:E37)</f>
        <v>51936280.27374766</v>
      </c>
      <c r="F38" s="318"/>
    </row>
    <row r="39" spans="1:9" x14ac:dyDescent="0.2">
      <c r="A39" s="228">
        <f t="shared" si="0"/>
        <v>33</v>
      </c>
      <c r="B39" s="305"/>
      <c r="E39" s="25"/>
      <c r="F39" s="318"/>
    </row>
    <row r="40" spans="1:9" x14ac:dyDescent="0.2">
      <c r="A40" s="228">
        <f t="shared" si="0"/>
        <v>34</v>
      </c>
      <c r="B40" s="234" t="s">
        <v>184</v>
      </c>
      <c r="E40" s="317">
        <f>+E27</f>
        <v>2199548000</v>
      </c>
      <c r="F40" s="318"/>
    </row>
    <row r="41" spans="1:9" ht="10.8" thickBot="1" x14ac:dyDescent="0.25">
      <c r="A41" s="228">
        <f t="shared" si="0"/>
        <v>35</v>
      </c>
    </row>
    <row r="42" spans="1:9" ht="10.8" thickBot="1" x14ac:dyDescent="0.25">
      <c r="A42" s="211">
        <f t="shared" si="0"/>
        <v>36</v>
      </c>
      <c r="B42" s="319" t="s">
        <v>188</v>
      </c>
      <c r="C42" s="212"/>
      <c r="D42" s="320"/>
      <c r="E42" s="321">
        <f>+E38/E40</f>
        <v>2.3612251368802892E-2</v>
      </c>
      <c r="F42" s="322" t="s">
        <v>67</v>
      </c>
      <c r="G42" s="323"/>
      <c r="H42" s="324"/>
      <c r="I42" s="325"/>
    </row>
    <row r="45" spans="1:9" s="326" customFormat="1" ht="33" customHeight="1" x14ac:dyDescent="0.2">
      <c r="A45" s="430" t="s">
        <v>226</v>
      </c>
      <c r="B45" s="430"/>
      <c r="C45" s="430"/>
      <c r="D45" s="430"/>
      <c r="E45" s="430"/>
      <c r="F45" s="430"/>
      <c r="G45" s="430"/>
      <c r="H45" s="430"/>
      <c r="I45" s="430"/>
    </row>
  </sheetData>
  <mergeCells count="1">
    <mergeCell ref="A45:I45"/>
  </mergeCells>
  <printOptions horizontalCentered="1"/>
  <pageMargins left="0.7" right="0.7" top="0.75" bottom="0.75" header="0.3" footer="0.3"/>
  <pageSetup scale="74" orientation="landscape" r:id="rId1"/>
  <headerFooter alignWithMargins="0">
    <oddHeader>&amp;C2021 Low Income Program Workpapers</oddHeader>
    <oddFooter>&amp;L&amp;F
&amp;A&amp;CPage# &amp;P of &amp;N&amp;R&amp;D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U47"/>
  <sheetViews>
    <sheetView zoomScaleNormal="100" workbookViewId="0">
      <pane xSplit="1" ySplit="1" topLeftCell="B2" activePane="bottomRight" state="frozen"/>
      <selection activeCell="N30" sqref="N30"/>
      <selection pane="topRight" activeCell="N30" sqref="N30"/>
      <selection pane="bottomLeft" activeCell="N30" sqref="N30"/>
      <selection pane="bottomRight" activeCell="F28" sqref="F28"/>
    </sheetView>
  </sheetViews>
  <sheetFormatPr defaultColWidth="9.109375" defaultRowHeight="10.199999999999999" x14ac:dyDescent="0.2"/>
  <cols>
    <col min="1" max="1" width="7.44140625" style="2" customWidth="1"/>
    <col min="2" max="2" width="73.88671875" style="2" bestFit="1" customWidth="1"/>
    <col min="3" max="3" width="3.88671875" style="2" bestFit="1" customWidth="1"/>
    <col min="4" max="5" width="7.33203125" style="2" bestFit="1" customWidth="1"/>
    <col min="6" max="6" width="13.44140625" style="8" bestFit="1" customWidth="1"/>
    <col min="7" max="7" width="12" style="8" bestFit="1" customWidth="1"/>
    <col min="8" max="8" width="13.44140625" style="8" bestFit="1" customWidth="1"/>
    <col min="9" max="9" width="8.33203125" style="2" bestFit="1" customWidth="1"/>
    <col min="10" max="21" width="8.88671875" style="8" customWidth="1"/>
    <col min="22" max="16384" width="9.109375" style="2"/>
  </cols>
  <sheetData>
    <row r="1" spans="1:9" x14ac:dyDescent="0.2">
      <c r="A1" s="213" t="s">
        <v>2</v>
      </c>
      <c r="B1" s="213"/>
      <c r="C1" s="213"/>
      <c r="D1" s="213"/>
      <c r="E1" s="213"/>
      <c r="F1" s="213"/>
      <c r="G1" s="213"/>
      <c r="H1" s="213"/>
      <c r="I1" s="213"/>
    </row>
    <row r="2" spans="1:9" x14ac:dyDescent="0.2">
      <c r="A2" s="213" t="s">
        <v>3</v>
      </c>
      <c r="B2" s="213"/>
      <c r="C2" s="213"/>
      <c r="D2" s="213"/>
      <c r="E2" s="213"/>
      <c r="F2" s="213"/>
      <c r="G2" s="213"/>
      <c r="H2" s="213"/>
      <c r="I2" s="213"/>
    </row>
    <row r="3" spans="1:9" x14ac:dyDescent="0.2">
      <c r="A3" s="213" t="s">
        <v>69</v>
      </c>
      <c r="B3" s="214"/>
      <c r="C3" s="214"/>
      <c r="D3" s="214"/>
      <c r="E3" s="214"/>
      <c r="F3" s="214"/>
      <c r="G3" s="214"/>
      <c r="H3" s="214"/>
      <c r="I3" s="214"/>
    </row>
    <row r="4" spans="1:9" x14ac:dyDescent="0.2">
      <c r="A4" s="213" t="s">
        <v>283</v>
      </c>
      <c r="B4" s="214"/>
      <c r="C4" s="214"/>
      <c r="D4" s="214"/>
      <c r="E4" s="214"/>
      <c r="F4" s="214"/>
      <c r="G4" s="214"/>
      <c r="H4" s="214"/>
      <c r="I4" s="214"/>
    </row>
    <row r="5" spans="1:9" x14ac:dyDescent="0.2">
      <c r="A5" s="51"/>
      <c r="C5" s="215"/>
      <c r="D5" s="216"/>
      <c r="E5" s="217"/>
      <c r="F5" s="218"/>
      <c r="I5" s="8"/>
    </row>
    <row r="6" spans="1:9" ht="21" thickBot="1" x14ac:dyDescent="0.25">
      <c r="A6" s="219" t="s">
        <v>98</v>
      </c>
      <c r="B6" s="220"/>
      <c r="C6" s="221"/>
      <c r="D6" s="222" t="s">
        <v>99</v>
      </c>
      <c r="E6" s="223" t="s">
        <v>100</v>
      </c>
      <c r="F6" s="224" t="s">
        <v>4</v>
      </c>
      <c r="G6" s="224" t="s">
        <v>5</v>
      </c>
      <c r="H6" s="224" t="s">
        <v>6</v>
      </c>
      <c r="I6" s="225" t="s">
        <v>112</v>
      </c>
    </row>
    <row r="7" spans="1:9" x14ac:dyDescent="0.2">
      <c r="A7" s="226" t="s">
        <v>75</v>
      </c>
      <c r="B7" s="227" t="s">
        <v>76</v>
      </c>
      <c r="C7" s="228" t="s">
        <v>101</v>
      </c>
      <c r="D7" s="228" t="s">
        <v>77</v>
      </c>
      <c r="E7" s="229" t="s">
        <v>102</v>
      </c>
      <c r="F7" s="230" t="s">
        <v>78</v>
      </c>
      <c r="G7" s="230" t="s">
        <v>103</v>
      </c>
      <c r="H7" s="230" t="s">
        <v>104</v>
      </c>
      <c r="I7" s="230" t="s">
        <v>105</v>
      </c>
    </row>
    <row r="8" spans="1:9" x14ac:dyDescent="0.2">
      <c r="A8" s="226"/>
      <c r="B8" s="227"/>
      <c r="C8" s="228"/>
      <c r="D8" s="228"/>
      <c r="E8" s="229"/>
      <c r="F8" s="226"/>
      <c r="G8" s="226"/>
      <c r="H8" s="226"/>
      <c r="I8" s="226"/>
    </row>
    <row r="9" spans="1:9" x14ac:dyDescent="0.2">
      <c r="A9" s="226">
        <f>A8+1</f>
        <v>1</v>
      </c>
      <c r="B9" s="231" t="s">
        <v>284</v>
      </c>
      <c r="C9" s="228"/>
      <c r="D9" s="228"/>
      <c r="E9" s="229"/>
      <c r="F9" s="336">
        <v>24514240.401641063</v>
      </c>
      <c r="G9" s="336">
        <v>4326042.4238190111</v>
      </c>
      <c r="H9" s="336">
        <v>28840282.825460076</v>
      </c>
      <c r="I9" s="226"/>
    </row>
    <row r="10" spans="1:9" x14ac:dyDescent="0.2">
      <c r="A10" s="226">
        <f t="shared" ref="A10:A32" si="0">A9+1</f>
        <v>2</v>
      </c>
      <c r="B10" s="231" t="s">
        <v>285</v>
      </c>
      <c r="C10" s="228"/>
      <c r="D10" s="333">
        <v>-3.0675917108392977E-3</v>
      </c>
      <c r="E10" s="334">
        <v>-8.6592106436634824E-3</v>
      </c>
      <c r="F10" s="337">
        <f>IF(D10&lt;0,0,D10)*F9</f>
        <v>0</v>
      </c>
      <c r="G10" s="337">
        <f>IF(E10&lt;0,0,E10)*G9</f>
        <v>0</v>
      </c>
      <c r="H10" s="337">
        <f>F10+G10</f>
        <v>0</v>
      </c>
      <c r="I10" s="232"/>
    </row>
    <row r="11" spans="1:9" x14ac:dyDescent="0.2">
      <c r="A11" s="226">
        <f t="shared" si="0"/>
        <v>3</v>
      </c>
      <c r="B11" s="231" t="s">
        <v>286</v>
      </c>
      <c r="C11" s="228"/>
      <c r="D11" s="333">
        <v>0.24722037912488903</v>
      </c>
      <c r="E11" s="334">
        <v>0.12929407606173551</v>
      </c>
      <c r="F11" s="337">
        <f>F9*D11</f>
        <v>6060419.8060523756</v>
      </c>
      <c r="G11" s="337">
        <f>G9*E11</f>
        <v>559331.65819154982</v>
      </c>
      <c r="H11" s="337">
        <f>F11+G11</f>
        <v>6619751.4642439252</v>
      </c>
      <c r="I11" s="233" t="s">
        <v>287</v>
      </c>
    </row>
    <row r="12" spans="1:9" x14ac:dyDescent="0.2">
      <c r="A12" s="226">
        <f t="shared" si="0"/>
        <v>4</v>
      </c>
      <c r="B12" s="231" t="s">
        <v>129</v>
      </c>
      <c r="C12" s="234"/>
      <c r="E12" s="235"/>
      <c r="F12" s="337">
        <f>SUM(F9:F11)</f>
        <v>30574660.207693439</v>
      </c>
      <c r="G12" s="337">
        <f>SUM(G9:G11)</f>
        <v>4885374.0820105607</v>
      </c>
      <c r="H12" s="337">
        <f>SUM(H9:H11)</f>
        <v>35460034.289704002</v>
      </c>
      <c r="I12" s="236"/>
    </row>
    <row r="13" spans="1:9" x14ac:dyDescent="0.2">
      <c r="A13" s="226">
        <f t="shared" si="0"/>
        <v>5</v>
      </c>
      <c r="B13" s="231"/>
      <c r="C13" s="234"/>
      <c r="D13" s="237"/>
      <c r="E13" s="238"/>
      <c r="F13" s="239"/>
      <c r="G13" s="239"/>
      <c r="H13" s="240"/>
      <c r="I13" s="236"/>
    </row>
    <row r="14" spans="1:9" x14ac:dyDescent="0.2">
      <c r="A14" s="226">
        <f t="shared" si="0"/>
        <v>6</v>
      </c>
      <c r="B14" s="231" t="s">
        <v>213</v>
      </c>
      <c r="C14" s="234"/>
      <c r="D14" s="237"/>
      <c r="E14" s="238"/>
      <c r="F14" s="336">
        <v>-486441.44944413751</v>
      </c>
      <c r="G14" s="336">
        <v>110275.85080280798</v>
      </c>
      <c r="H14" s="336">
        <v>-376165.59864132956</v>
      </c>
      <c r="I14" s="236"/>
    </row>
    <row r="15" spans="1:9" x14ac:dyDescent="0.2">
      <c r="A15" s="226">
        <f t="shared" si="0"/>
        <v>7</v>
      </c>
      <c r="B15" s="241" t="s">
        <v>288</v>
      </c>
      <c r="C15" s="234"/>
      <c r="D15" s="234"/>
      <c r="E15" s="242"/>
      <c r="F15" s="336">
        <v>-1930999.3851297796</v>
      </c>
      <c r="G15" s="336">
        <v>-159643.1417871397</v>
      </c>
      <c r="H15" s="336">
        <v>-2090642.5269169193</v>
      </c>
      <c r="I15" s="236"/>
    </row>
    <row r="16" spans="1:9" x14ac:dyDescent="0.2">
      <c r="A16" s="226">
        <f t="shared" si="0"/>
        <v>8</v>
      </c>
      <c r="B16" s="231" t="s">
        <v>289</v>
      </c>
      <c r="C16" s="228"/>
      <c r="D16" s="335">
        <v>0.85</v>
      </c>
      <c r="E16" s="335">
        <v>0.15</v>
      </c>
      <c r="F16" s="338">
        <f>H16*D16</f>
        <v>-631125</v>
      </c>
      <c r="G16" s="338">
        <f>H16*E16</f>
        <v>-111375</v>
      </c>
      <c r="H16" s="336">
        <v>-742500</v>
      </c>
      <c r="I16" s="229"/>
    </row>
    <row r="17" spans="1:9" x14ac:dyDescent="0.2">
      <c r="A17" s="226">
        <f t="shared" si="0"/>
        <v>9</v>
      </c>
      <c r="B17" s="241" t="s">
        <v>199</v>
      </c>
      <c r="C17" s="234"/>
      <c r="D17" s="335">
        <v>0.85</v>
      </c>
      <c r="E17" s="335">
        <v>0.15</v>
      </c>
      <c r="F17" s="339">
        <f>H17*D17</f>
        <v>-713205.53899999999</v>
      </c>
      <c r="G17" s="339">
        <f>H17*E17</f>
        <v>-125859.80099999999</v>
      </c>
      <c r="H17" s="341">
        <v>-839065.34</v>
      </c>
      <c r="I17" s="236"/>
    </row>
    <row r="18" spans="1:9" x14ac:dyDescent="0.2">
      <c r="A18" s="226">
        <f t="shared" si="0"/>
        <v>10</v>
      </c>
      <c r="B18" s="231"/>
      <c r="C18" s="234"/>
      <c r="D18" s="243"/>
      <c r="E18" s="245"/>
      <c r="F18" s="337"/>
      <c r="G18" s="337"/>
      <c r="H18" s="337"/>
      <c r="I18" s="236"/>
    </row>
    <row r="19" spans="1:9" x14ac:dyDescent="0.2">
      <c r="A19" s="226">
        <f t="shared" si="0"/>
        <v>11</v>
      </c>
      <c r="B19" s="241" t="s">
        <v>229</v>
      </c>
      <c r="C19" s="234"/>
      <c r="D19" s="8"/>
      <c r="E19" s="8"/>
      <c r="F19" s="340">
        <f>SUM(F12:F18)</f>
        <v>26812888.834119521</v>
      </c>
      <c r="G19" s="340">
        <f>SUM(G12:G18)</f>
        <v>4598771.9900262291</v>
      </c>
      <c r="H19" s="340">
        <f>SUM(H12:H18)</f>
        <v>31411660.824145753</v>
      </c>
      <c r="I19" s="236"/>
    </row>
    <row r="20" spans="1:9" x14ac:dyDescent="0.2">
      <c r="A20" s="226">
        <f t="shared" si="0"/>
        <v>12</v>
      </c>
      <c r="B20" s="241"/>
      <c r="C20" s="234"/>
      <c r="D20" s="234"/>
      <c r="E20" s="247"/>
      <c r="F20" s="248"/>
      <c r="G20" s="248"/>
      <c r="H20" s="248"/>
      <c r="I20" s="236"/>
    </row>
    <row r="21" spans="1:9" x14ac:dyDescent="0.2">
      <c r="A21" s="226">
        <f t="shared" si="0"/>
        <v>13</v>
      </c>
      <c r="B21" s="249" t="s">
        <v>200</v>
      </c>
      <c r="C21" s="234"/>
      <c r="D21" s="234"/>
      <c r="E21" s="247"/>
      <c r="F21" s="248"/>
      <c r="G21" s="248"/>
      <c r="H21" s="248"/>
      <c r="I21" s="236"/>
    </row>
    <row r="22" spans="1:9" x14ac:dyDescent="0.2">
      <c r="A22" s="226">
        <f t="shared" si="0"/>
        <v>14</v>
      </c>
      <c r="B22" s="241" t="s">
        <v>214</v>
      </c>
      <c r="C22" s="234"/>
      <c r="D22" s="234"/>
      <c r="E22" s="247"/>
      <c r="F22" s="342">
        <v>7.1970000000000003E-3</v>
      </c>
      <c r="G22" s="342">
        <v>4.1980000000000003E-3</v>
      </c>
      <c r="H22" s="248"/>
      <c r="I22" s="247"/>
    </row>
    <row r="23" spans="1:9" x14ac:dyDescent="0.2">
      <c r="A23" s="226">
        <f t="shared" si="0"/>
        <v>15</v>
      </c>
      <c r="B23" s="241" t="s">
        <v>201</v>
      </c>
      <c r="C23" s="234"/>
      <c r="D23" s="234"/>
      <c r="E23" s="247"/>
      <c r="F23" s="342">
        <v>4.0000000000000001E-3</v>
      </c>
      <c r="G23" s="342">
        <v>4.0000000000000001E-3</v>
      </c>
      <c r="H23" s="248"/>
      <c r="I23" s="247"/>
    </row>
    <row r="24" spans="1:9" x14ac:dyDescent="0.2">
      <c r="A24" s="226">
        <f t="shared" si="0"/>
        <v>16</v>
      </c>
      <c r="B24" s="241" t="s">
        <v>202</v>
      </c>
      <c r="C24" s="234"/>
      <c r="D24" s="234"/>
      <c r="E24" s="247"/>
      <c r="F24" s="342">
        <v>3.8455000000000003E-2</v>
      </c>
      <c r="G24" s="342">
        <v>3.8358000000000003E-2</v>
      </c>
      <c r="H24" s="248"/>
      <c r="I24" s="247"/>
    </row>
    <row r="25" spans="1:9" x14ac:dyDescent="0.2">
      <c r="A25" s="226">
        <f t="shared" si="0"/>
        <v>17</v>
      </c>
      <c r="B25" s="241"/>
      <c r="C25" s="234"/>
      <c r="D25" s="234"/>
      <c r="E25" s="247"/>
      <c r="F25" s="250"/>
      <c r="G25" s="250"/>
      <c r="H25" s="248"/>
      <c r="I25" s="247"/>
    </row>
    <row r="26" spans="1:9" x14ac:dyDescent="0.2">
      <c r="A26" s="226">
        <f t="shared" si="0"/>
        <v>18</v>
      </c>
      <c r="B26" s="241" t="s">
        <v>223</v>
      </c>
      <c r="C26" s="234"/>
      <c r="D26" s="234"/>
      <c r="E26" s="247"/>
      <c r="F26" s="343">
        <v>0.95034799999999997</v>
      </c>
      <c r="G26" s="343">
        <v>0.95344399999999996</v>
      </c>
      <c r="H26" s="251"/>
      <c r="I26" s="247"/>
    </row>
    <row r="27" spans="1:9" x14ac:dyDescent="0.2">
      <c r="A27" s="226">
        <f t="shared" si="0"/>
        <v>19</v>
      </c>
      <c r="B27" s="241"/>
      <c r="C27" s="234"/>
      <c r="D27" s="234"/>
      <c r="E27" s="247"/>
      <c r="F27" s="248"/>
      <c r="G27" s="248"/>
      <c r="H27" s="248"/>
      <c r="I27" s="247"/>
    </row>
    <row r="28" spans="1:9" x14ac:dyDescent="0.2">
      <c r="A28" s="226">
        <f t="shared" si="0"/>
        <v>20</v>
      </c>
      <c r="B28" s="241" t="s">
        <v>224</v>
      </c>
      <c r="C28" s="234"/>
      <c r="D28" s="234"/>
      <c r="E28" s="247"/>
      <c r="F28" s="246">
        <f>F19/F26</f>
        <v>28213758.364430211</v>
      </c>
      <c r="G28" s="246">
        <f>G19/G26</f>
        <v>4823326.7921621297</v>
      </c>
      <c r="H28" s="246">
        <f>SUM(F28:G28)</f>
        <v>33037085.156592339</v>
      </c>
      <c r="I28" s="247"/>
    </row>
    <row r="29" spans="1:9" x14ac:dyDescent="0.2">
      <c r="A29" s="226">
        <f t="shared" si="0"/>
        <v>21</v>
      </c>
      <c r="B29" s="241"/>
      <c r="C29" s="234"/>
      <c r="D29" s="234"/>
      <c r="E29" s="247"/>
      <c r="F29" s="252"/>
      <c r="G29" s="252"/>
      <c r="H29" s="252"/>
      <c r="I29" s="247"/>
    </row>
    <row r="30" spans="1:9" x14ac:dyDescent="0.2">
      <c r="A30" s="226">
        <f t="shared" si="0"/>
        <v>22</v>
      </c>
      <c r="B30" s="241" t="s">
        <v>290</v>
      </c>
      <c r="C30" s="234"/>
      <c r="D30" s="234"/>
      <c r="E30" s="234"/>
      <c r="F30" s="336">
        <v>52113987.837747663</v>
      </c>
      <c r="G30" s="336">
        <v>2734924.4286949211</v>
      </c>
      <c r="H30" s="244">
        <f>SUM(F30:G30)</f>
        <v>54848912.266442582</v>
      </c>
      <c r="I30" s="247"/>
    </row>
    <row r="31" spans="1:9" x14ac:dyDescent="0.2">
      <c r="A31" s="226">
        <f t="shared" si="0"/>
        <v>23</v>
      </c>
      <c r="B31" s="253"/>
      <c r="C31" s="254"/>
      <c r="D31" s="254"/>
      <c r="E31" s="254"/>
      <c r="F31" s="255"/>
      <c r="G31" s="255"/>
      <c r="H31" s="255"/>
      <c r="I31" s="247"/>
    </row>
    <row r="32" spans="1:9" ht="10.8" thickBot="1" x14ac:dyDescent="0.25">
      <c r="A32" s="226">
        <f t="shared" si="0"/>
        <v>24</v>
      </c>
      <c r="B32" s="256" t="s">
        <v>203</v>
      </c>
      <c r="C32" s="257"/>
      <c r="D32" s="257"/>
      <c r="E32" s="258"/>
      <c r="F32" s="259">
        <f>F28-F30</f>
        <v>-23900229.473317452</v>
      </c>
      <c r="G32" s="259">
        <f>G28-G30</f>
        <v>2088402.3634672086</v>
      </c>
      <c r="H32" s="259">
        <f>H28-H30</f>
        <v>-21811827.109850243</v>
      </c>
      <c r="I32" s="260"/>
    </row>
    <row r="33" spans="1:9" ht="10.8" thickTop="1" x14ac:dyDescent="0.2">
      <c r="A33" s="228"/>
      <c r="B33" s="228"/>
      <c r="C33" s="234"/>
      <c r="D33" s="234"/>
      <c r="E33" s="234"/>
      <c r="F33" s="234"/>
      <c r="G33" s="234"/>
      <c r="H33" s="234"/>
      <c r="I33" s="8"/>
    </row>
    <row r="34" spans="1:9" x14ac:dyDescent="0.2">
      <c r="A34" s="261" t="s">
        <v>291</v>
      </c>
      <c r="B34" s="228"/>
      <c r="C34" s="234"/>
      <c r="D34" s="234"/>
      <c r="E34" s="234"/>
      <c r="F34" s="262"/>
      <c r="G34" s="262"/>
      <c r="H34" s="263"/>
      <c r="I34" s="8"/>
    </row>
    <row r="35" spans="1:9" x14ac:dyDescent="0.2">
      <c r="A35" s="264"/>
      <c r="B35" s="228"/>
      <c r="C35" s="234"/>
      <c r="D35" s="234"/>
      <c r="E35" s="234"/>
      <c r="F35" s="262"/>
      <c r="G35" s="262"/>
      <c r="H35" s="263"/>
      <c r="I35" s="8"/>
    </row>
    <row r="36" spans="1:9" x14ac:dyDescent="0.2">
      <c r="A36" s="8"/>
      <c r="B36" s="228"/>
      <c r="C36" s="234"/>
      <c r="D36" s="234"/>
      <c r="E36" s="234"/>
      <c r="F36" s="262"/>
      <c r="G36" s="262"/>
      <c r="H36" s="263"/>
      <c r="I36" s="8"/>
    </row>
    <row r="37" spans="1:9" ht="10.8" thickBot="1" x14ac:dyDescent="0.25">
      <c r="A37" s="265" t="s">
        <v>204</v>
      </c>
      <c r="B37" s="8"/>
      <c r="C37" s="234"/>
      <c r="D37" s="234"/>
      <c r="E37" s="234"/>
      <c r="F37" s="266" t="s">
        <v>4</v>
      </c>
      <c r="G37" s="266" t="s">
        <v>5</v>
      </c>
      <c r="H37" s="267" t="s">
        <v>6</v>
      </c>
      <c r="I37" s="8"/>
    </row>
    <row r="38" spans="1:9" x14ac:dyDescent="0.2">
      <c r="A38" s="268"/>
      <c r="B38" s="8"/>
      <c r="C38" s="234"/>
      <c r="D38" s="234"/>
      <c r="E38" s="234"/>
      <c r="F38" s="269"/>
      <c r="G38" s="269"/>
      <c r="H38" s="262"/>
      <c r="I38" s="8"/>
    </row>
    <row r="39" spans="1:9" x14ac:dyDescent="0.2">
      <c r="A39" s="270"/>
      <c r="B39" s="8"/>
      <c r="C39" s="234"/>
      <c r="D39" s="234"/>
      <c r="E39" s="234"/>
      <c r="F39" s="271"/>
      <c r="G39" s="271"/>
      <c r="H39" s="271"/>
      <c r="I39" s="8"/>
    </row>
    <row r="40" spans="1:9" x14ac:dyDescent="0.2">
      <c r="A40" s="231" t="s">
        <v>213</v>
      </c>
      <c r="B40" s="8"/>
      <c r="C40" s="234"/>
      <c r="D40" s="234"/>
      <c r="E40" s="234"/>
      <c r="F40" s="336">
        <v>-120753.60896298372</v>
      </c>
      <c r="G40" s="336">
        <v>3041.832599912032</v>
      </c>
      <c r="H40" s="50">
        <f>SUM(F40:G40)</f>
        <v>-117711.77636307169</v>
      </c>
      <c r="I40" s="8"/>
    </row>
    <row r="41" spans="1:9" ht="13.2" customHeight="1" x14ac:dyDescent="0.2">
      <c r="A41" s="434" t="s">
        <v>286</v>
      </c>
      <c r="B41" s="434"/>
      <c r="C41" s="434"/>
      <c r="D41" s="434"/>
      <c r="E41" s="434"/>
      <c r="F41" s="336">
        <v>6395145.1072664727</v>
      </c>
      <c r="G41" s="336">
        <v>585926.36770044034</v>
      </c>
      <c r="H41" s="344">
        <f>SUM(F41:G41)</f>
        <v>6981071.4749669135</v>
      </c>
      <c r="I41" s="8"/>
    </row>
    <row r="42" spans="1:9" x14ac:dyDescent="0.2">
      <c r="A42" s="268" t="s">
        <v>346</v>
      </c>
      <c r="B42" s="8"/>
      <c r="C42" s="8"/>
      <c r="D42" s="8"/>
      <c r="E42" s="8"/>
      <c r="F42" s="336">
        <v>-989502.95353390439</v>
      </c>
      <c r="G42" s="336">
        <v>55621.346825147855</v>
      </c>
      <c r="H42" s="344">
        <f t="shared" ref="H42:H45" si="1">SUM(F42:G42)</f>
        <v>-933881.60670875653</v>
      </c>
      <c r="I42" s="8"/>
    </row>
    <row r="43" spans="1:9" x14ac:dyDescent="0.2">
      <c r="A43" s="270" t="s">
        <v>347</v>
      </c>
      <c r="B43" s="8"/>
      <c r="C43" s="8"/>
      <c r="D43" s="8"/>
      <c r="E43" s="8"/>
      <c r="F43" s="336">
        <v>-665982.8996982642</v>
      </c>
      <c r="G43" s="336">
        <v>-116670.5804095364</v>
      </c>
      <c r="H43" s="344">
        <f t="shared" si="1"/>
        <v>-782653.48010780057</v>
      </c>
      <c r="I43" s="8"/>
    </row>
    <row r="44" spans="1:9" x14ac:dyDescent="0.2">
      <c r="A44" s="270" t="s">
        <v>292</v>
      </c>
      <c r="B44" s="8"/>
      <c r="C44" s="8"/>
      <c r="D44" s="8"/>
      <c r="E44" s="8"/>
      <c r="F44" s="336">
        <v>137695.57683341057</v>
      </c>
      <c r="G44" s="336">
        <v>-33643.046858204594</v>
      </c>
      <c r="H44" s="344">
        <f t="shared" si="1"/>
        <v>104052.52997520598</v>
      </c>
      <c r="I44" s="8"/>
    </row>
    <row r="45" spans="1:9" x14ac:dyDescent="0.2">
      <c r="A45" s="8" t="s">
        <v>348</v>
      </c>
      <c r="B45" s="8"/>
      <c r="C45" s="8"/>
      <c r="D45" s="8"/>
      <c r="E45" s="8"/>
      <c r="F45" s="336">
        <v>-27051010.85664349</v>
      </c>
      <c r="G45" s="336">
        <v>0</v>
      </c>
      <c r="H45" s="344">
        <f t="shared" si="1"/>
        <v>-27051010.85664349</v>
      </c>
      <c r="I45" s="8"/>
    </row>
    <row r="46" spans="1:9" ht="10.8" thickBot="1" x14ac:dyDescent="0.25">
      <c r="A46" s="272" t="s">
        <v>205</v>
      </c>
      <c r="B46" s="8"/>
      <c r="C46" s="8"/>
      <c r="D46" s="8"/>
      <c r="E46" s="8"/>
      <c r="F46" s="273">
        <f>SUM(F39:F45)</f>
        <v>-22294409.634738758</v>
      </c>
      <c r="G46" s="273">
        <f>SUM(G39:G45)</f>
        <v>494275.91985775932</v>
      </c>
      <c r="H46" s="273">
        <f>SUM(H39:H45)</f>
        <v>-21800133.714881003</v>
      </c>
      <c r="I46" s="8"/>
    </row>
    <row r="47" spans="1:9" ht="10.8" thickTop="1" x14ac:dyDescent="0.2"/>
  </sheetData>
  <mergeCells count="1">
    <mergeCell ref="A41:E41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C4B411477601C4C8805745E1821663F" ma:contentTypeVersion="24" ma:contentTypeDescription="" ma:contentTypeScope="" ma:versionID="70a062756f846961f864d3dea84fbf6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Pending</CaseStatus>
    <OpenedDate xmlns="dc463f71-b30c-4ab2-9473-d307f9d35888">2023-08-30T07:00:00+00:00</OpenedDate>
    <SignificantOrder xmlns="dc463f71-b30c-4ab2-9473-d307f9d35888">false</SignificantOrder>
    <Date1 xmlns="dc463f71-b30c-4ab2-9473-d307f9d35888">2023-08-30T07:00:00+00:00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230694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F19466A-BAC4-4C78-A825-D1A8CE618D6A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125132D5-2B94-475E-91B7-4C229BB03B0A}"/>
</file>

<file path=customXml/itemProps3.xml><?xml version="1.0" encoding="utf-8"?>
<ds:datastoreItem xmlns:ds="http://schemas.openxmlformats.org/officeDocument/2006/customXml" ds:itemID="{EEAD61C5-A7C3-4715-9F4E-4796466D88DE}"/>
</file>

<file path=customXml/itemProps4.xml><?xml version="1.0" encoding="utf-8"?>
<ds:datastoreItem xmlns:ds="http://schemas.openxmlformats.org/officeDocument/2006/customXml" ds:itemID="{B7A19583-F63F-4D74-83AC-2F937E2FF2D5}"/>
</file>

<file path=customXml/itemProps5.xml><?xml version="1.0" encoding="utf-8"?>
<ds:datastoreItem xmlns:ds="http://schemas.openxmlformats.org/officeDocument/2006/customXml" ds:itemID="{0FD16210-7B07-4309-A550-6E4056A9EF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Proposed Impacts</vt:lpstr>
      <vt:lpstr>Lighting</vt:lpstr>
      <vt:lpstr>Typical Residential Notice</vt:lpstr>
      <vt:lpstr>Revenue Rate Impact-SCH 129</vt:lpstr>
      <vt:lpstr>2023 Equal % Allocation</vt:lpstr>
      <vt:lpstr>Base Revenue</vt:lpstr>
      <vt:lpstr>Workpapers -&gt;</vt:lpstr>
      <vt:lpstr>2022 Equal % Allocation</vt:lpstr>
      <vt:lpstr>RevReq</vt:lpstr>
      <vt:lpstr>Controls</vt:lpstr>
      <vt:lpstr>'2022 Equal % Allocation'!Print_Area</vt:lpstr>
      <vt:lpstr>'2023 Equal % Allocation'!Print_Area</vt:lpstr>
      <vt:lpstr>'Base Revenue'!Print_Area</vt:lpstr>
      <vt:lpstr>Lighting!Print_Area</vt:lpstr>
      <vt:lpstr>'Proposed Impacts'!Print_Area</vt:lpstr>
      <vt:lpstr>'Revenue Rate Impact-SCH 129'!Print_Area</vt:lpstr>
      <vt:lpstr>Lighting!Print_Titles</vt:lpstr>
      <vt:lpstr>'Revenue Rate Impact-SCH 129'!Print_Titles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Regan, Jared</cp:lastModifiedBy>
  <cp:lastPrinted>2019-09-03T21:49:43Z</cp:lastPrinted>
  <dcterms:created xsi:type="dcterms:W3CDTF">2006-08-15T18:29:06Z</dcterms:created>
  <dcterms:modified xsi:type="dcterms:W3CDTF">2023-08-17T23:51:39Z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0x0101006E56B4D1795A2E4DB2F0B01679ED314A002C4B411477601C4C8805745E1821663F</vt:lpwstr>
  </property>
  <property fmtid="{D5CDD505-2E9C-101B-9397-08002B2CF9AE}" pid="3" name="_docset_NoMedatataSyncRequired">
    <vt:lpwstr>False</vt:lpwstr>
  </property>
</Properties>
</file>