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Accounting Petitions\CCA Schedule 111\"/>
    </mc:Choice>
  </mc:AlternateContent>
  <bookViews>
    <workbookView xWindow="0" yWindow="0" windowWidth="19200" windowHeight="6375"/>
  </bookViews>
  <sheets>
    <sheet name="T-Accounts" sheetId="1" r:id="rId1"/>
    <sheet name="Journal Entries view" sheetId="2" r:id="rId2"/>
  </sheets>
  <definedNames>
    <definedName name="_xlnm.Print_Area" localSheetId="0">'T-Accounts'!$C$5:$AD$36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  <c r="Z18" i="1"/>
  <c r="C36" i="1"/>
  <c r="G19" i="1"/>
  <c r="K6" i="1"/>
  <c r="S28" i="1"/>
  <c r="W28" i="1"/>
  <c r="Z17" i="1"/>
  <c r="W6" i="1"/>
  <c r="R6" i="1"/>
  <c r="G7" i="1"/>
  <c r="S6" i="1"/>
  <c r="AA17" i="1"/>
  <c r="F17" i="1"/>
  <c r="K18" i="1"/>
  <c r="C35" i="1" s="1"/>
  <c r="B36" i="1" l="1"/>
  <c r="C29" i="1"/>
  <c r="K18" i="2" l="1"/>
  <c r="C34" i="1"/>
  <c r="K14" i="2" s="1"/>
  <c r="C33" i="1"/>
  <c r="A22" i="2" s="1"/>
  <c r="C32" i="1"/>
  <c r="K10" i="2" s="1"/>
  <c r="C31" i="1"/>
  <c r="A18" i="2" s="1"/>
  <c r="C30" i="1"/>
  <c r="A14" i="2" s="1"/>
  <c r="A10" i="2"/>
  <c r="C28" i="1"/>
  <c r="A6" i="2" s="1"/>
  <c r="C27" i="1"/>
  <c r="K6" i="2" s="1"/>
  <c r="C26" i="1"/>
  <c r="K2" i="2" s="1"/>
  <c r="C25" i="1"/>
  <c r="A2" i="2" s="1"/>
  <c r="S21" i="2"/>
  <c r="R20" i="2"/>
  <c r="R19" i="2"/>
  <c r="S16" i="2"/>
  <c r="R15" i="2"/>
  <c r="S12" i="2"/>
  <c r="R11" i="2"/>
  <c r="S8" i="2"/>
  <c r="R7" i="2"/>
  <c r="S4" i="2"/>
  <c r="R3" i="2"/>
  <c r="I29" i="2"/>
  <c r="I28" i="2"/>
  <c r="H27" i="2"/>
  <c r="I24" i="2"/>
  <c r="H23" i="2"/>
  <c r="I20" i="2"/>
  <c r="H19" i="2"/>
  <c r="I16" i="2"/>
  <c r="H15" i="2"/>
  <c r="I12" i="2"/>
  <c r="H11" i="2"/>
  <c r="I8" i="2"/>
  <c r="H7" i="2"/>
  <c r="I4" i="2"/>
  <c r="H3" i="2"/>
  <c r="P28" i="1" l="1"/>
  <c r="P17" i="1"/>
  <c r="B35" i="1"/>
  <c r="AC17" i="1"/>
  <c r="E17" i="1"/>
  <c r="H19" i="1" l="1"/>
  <c r="M7" i="1" s="1"/>
  <c r="I18" i="1"/>
  <c r="L6" i="1" s="1"/>
  <c r="X6" i="1"/>
  <c r="U17" i="1" s="1"/>
  <c r="H7" i="1"/>
  <c r="I17" i="1" s="1"/>
  <c r="L17" i="1" s="1"/>
  <c r="T6" i="1"/>
  <c r="L18" i="1" l="1"/>
  <c r="Y18" i="1"/>
  <c r="Q6" i="1"/>
  <c r="B27" i="1"/>
  <c r="I6" i="1" l="1"/>
  <c r="X28" i="1"/>
  <c r="Y17" i="1"/>
  <c r="AC6" i="1" l="1"/>
  <c r="AB17" i="1" s="1"/>
  <c r="B31" i="1" s="1"/>
  <c r="X34" i="1"/>
  <c r="B30" i="1"/>
  <c r="D6" i="1"/>
  <c r="B29" i="1"/>
  <c r="AC28" i="1"/>
  <c r="AB34" i="1" s="1"/>
  <c r="AH18" i="1" l="1"/>
  <c r="AB23" i="1"/>
  <c r="AH21" i="1" s="1"/>
  <c r="AB12" i="1"/>
  <c r="AH11" i="1" s="1"/>
  <c r="X23" i="1" l="1"/>
  <c r="X12" i="1"/>
  <c r="AH7" i="1" s="1"/>
  <c r="T23" i="1" l="1"/>
  <c r="T12" i="1"/>
  <c r="AH17" i="1" l="1"/>
  <c r="P12" i="1"/>
  <c r="AH24" i="1" s="1"/>
  <c r="H12" i="1"/>
  <c r="D12" i="1"/>
  <c r="AH19" i="1" s="1"/>
  <c r="D23" i="1"/>
  <c r="AH20" i="1" s="1"/>
  <c r="H23" i="1"/>
  <c r="AH6" i="1" s="1"/>
  <c r="P23" i="1"/>
  <c r="L23" i="1"/>
  <c r="AH8" i="1" s="1"/>
  <c r="L12" i="1"/>
  <c r="AH25" i="1" l="1"/>
  <c r="AH16" i="1"/>
  <c r="AH22" i="1" s="1"/>
  <c r="AH9" i="1"/>
  <c r="T28" i="1"/>
  <c r="Q28" i="1" s="1"/>
  <c r="T34" i="1" l="1"/>
  <c r="AH10" i="1" s="1"/>
  <c r="AH12" i="1" s="1"/>
  <c r="AH27" i="1" s="1"/>
  <c r="B32" i="1"/>
  <c r="P34" i="1"/>
  <c r="AH26" i="1" l="1"/>
  <c r="AH28" i="1" s="1"/>
  <c r="AH29" i="1" s="1"/>
  <c r="AD3" i="1"/>
  <c r="A26" i="2" l="1"/>
</calcChain>
</file>

<file path=xl/sharedStrings.xml><?xml version="1.0" encoding="utf-8"?>
<sst xmlns="http://schemas.openxmlformats.org/spreadsheetml/2006/main" count="102" uniqueCount="89">
  <si>
    <t>A/R</t>
  </si>
  <si>
    <t>Cash</t>
  </si>
  <si>
    <t>Reg Asset (182.3)</t>
  </si>
  <si>
    <t>Reg Liability (254)</t>
  </si>
  <si>
    <t>Revenue</t>
  </si>
  <si>
    <t>Contra Reg Asset</t>
  </si>
  <si>
    <t>Sell carbon allowances for $300</t>
  </si>
  <si>
    <t>Totals</t>
  </si>
  <si>
    <t>Inventory</t>
  </si>
  <si>
    <t>O&amp;M (805 Order)</t>
  </si>
  <si>
    <t>Accrue expense per emissions load</t>
  </si>
  <si>
    <t>Interest Income</t>
  </si>
  <si>
    <t>Reg Liability - Interest</t>
  </si>
  <si>
    <t>Interest Expense</t>
  </si>
  <si>
    <t>Inventory (158.1)</t>
  </si>
  <si>
    <t>"Compliance Liability"</t>
  </si>
  <si>
    <t>Contra Inventory (158.1)</t>
  </si>
  <si>
    <t>Defer carbon expense to Reg Asset</t>
  </si>
  <si>
    <t>Interest Income (419)</t>
  </si>
  <si>
    <t>Contra Reg Liability (254)</t>
  </si>
  <si>
    <t>Interest - debit (186)</t>
  </si>
  <si>
    <t>Tracking Account for</t>
  </si>
  <si>
    <t>Interest - credit (186)</t>
  </si>
  <si>
    <t>Track inventory debit for use in interest calculation</t>
  </si>
  <si>
    <t>Purchase carbon allowances for $500</t>
  </si>
  <si>
    <t>Regulatory Credits (407.4)</t>
  </si>
  <si>
    <t>Regulatory Debits (407.3)</t>
  </si>
  <si>
    <t>Interest Expense (431)</t>
  </si>
  <si>
    <t>Allowance Purchase</t>
  </si>
  <si>
    <t>Accrue interest on carbon allowances not recovered</t>
  </si>
  <si>
    <t>Accrue interst on auction proceeds</t>
  </si>
  <si>
    <t>Defer auction proceeds to Reg Liab</t>
  </si>
  <si>
    <t>Check</t>
  </si>
  <si>
    <t>Credit customer $60 for Proceeds Passback</t>
  </si>
  <si>
    <t>Revenues</t>
  </si>
  <si>
    <t>O&amp;M</t>
  </si>
  <si>
    <t>Other Op Exp</t>
  </si>
  <si>
    <t>NOI</t>
  </si>
  <si>
    <t>Net Income</t>
  </si>
  <si>
    <t>Cash / AR</t>
  </si>
  <si>
    <t>Reg Asset</t>
  </si>
  <si>
    <t>Total Assets</t>
  </si>
  <si>
    <t>Reg Liab</t>
  </si>
  <si>
    <t>Contra Reg Liab</t>
  </si>
  <si>
    <t>Total Liab</t>
  </si>
  <si>
    <t>&lt;-- $0</t>
  </si>
  <si>
    <t>Income Statement</t>
  </si>
  <si>
    <t>Balance Sheet</t>
  </si>
  <si>
    <t>Tracking Accounts</t>
  </si>
  <si>
    <t>Retained Earnings</t>
  </si>
  <si>
    <t>Interest Receivable</t>
  </si>
  <si>
    <t>Interest Payable</t>
  </si>
  <si>
    <t>Reg Asset - Interest (182.3)</t>
  </si>
  <si>
    <t>JE for CCA charge amortization (split bx allowance reg asset (98%) and interest (2%))</t>
  </si>
  <si>
    <t>JE for CCA proceeds amortization (split bx proceeds reg liab (97%) and interest (3%))</t>
  </si>
  <si>
    <t>JEs for CCA Allowance Purchases</t>
  </si>
  <si>
    <t>JEs for Auction Proceeds</t>
  </si>
  <si>
    <t>To record the purchase of carbon allowance</t>
  </si>
  <si>
    <t xml:space="preserve">To record the sale of carbon allowances </t>
  </si>
  <si>
    <t xml:space="preserve">158.1 Allowance Inventory </t>
  </si>
  <si>
    <t xml:space="preserve">Cash </t>
  </si>
  <si>
    <t xml:space="preserve">Revenue </t>
  </si>
  <si>
    <t xml:space="preserve">To accrue Natural Gas Emission Expense per Emission load </t>
  </si>
  <si>
    <t xml:space="preserve">To defer the receipts of proceed associated with no cost allowance </t>
  </si>
  <si>
    <t xml:space="preserve">805 O&amp;M </t>
  </si>
  <si>
    <t>158.1 Allowance Inventory</t>
  </si>
  <si>
    <t>254 Regulatory Liability</t>
  </si>
  <si>
    <t xml:space="preserve">To accrue interest on the 254 Regulatory Liability balance </t>
  </si>
  <si>
    <t>182.3 Regulatory Asset</t>
  </si>
  <si>
    <t>To accrue interest on the 182.3 Regulatory Asset balance</t>
  </si>
  <si>
    <t xml:space="preserve">419 Interest Income </t>
  </si>
  <si>
    <t xml:space="preserve">To record billing customers the CCA allowance charges on a monthly basis </t>
  </si>
  <si>
    <t xml:space="preserve">To record the pass-back of CCA Proceeds on a monthly basis  </t>
  </si>
  <si>
    <t>Account Receivable</t>
  </si>
  <si>
    <t xml:space="preserve">To amortize the regulatory asset </t>
  </si>
  <si>
    <t xml:space="preserve">To amortize the regulatory liability </t>
  </si>
  <si>
    <t xml:space="preserve">254 Regulatory Liability </t>
  </si>
  <si>
    <t xml:space="preserve">To track inventory debit for use in the calculation </t>
  </si>
  <si>
    <t xml:space="preserve">182.3 Regulatory Asset - Interest </t>
  </si>
  <si>
    <t>Bill $100 for allowance purchases (set based on entry #4)</t>
  </si>
  <si>
    <t xml:space="preserve">186 Interest - Debit </t>
  </si>
  <si>
    <t xml:space="preserve">186 Interest - Credit  </t>
  </si>
  <si>
    <t xml:space="preserve">To defer the associated Natural Gas Emission Expenses </t>
  </si>
  <si>
    <t>431 Interest Expense</t>
  </si>
  <si>
    <t xml:space="preserve">254 Regulatory Liability - Interest </t>
  </si>
  <si>
    <t>407.3 Regulatory Debits</t>
  </si>
  <si>
    <t>407.4 Regulatory Credits</t>
  </si>
  <si>
    <t>(dollar amounts and ratios are examples only)</t>
  </si>
  <si>
    <t>Linked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</si>
</sst>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left"/>
    </xf>
    <xf numFmtId="43" fontId="0" fillId="0" borderId="0" xfId="1" applyFont="1"/>
    <xf numFmtId="43" fontId="0" fillId="0" borderId="2" xfId="1" applyFont="1" applyBorder="1"/>
    <xf numFmtId="43" fontId="0" fillId="0" borderId="3" xfId="1" applyFont="1" applyBorder="1"/>
    <xf numFmtId="0" fontId="2" fillId="0" borderId="0" xfId="0" applyFont="1"/>
    <xf numFmtId="43" fontId="2" fillId="0" borderId="4" xfId="1" applyFont="1" applyBorder="1" applyAlignment="1">
      <alignment horizontal="center"/>
    </xf>
    <xf numFmtId="0" fontId="0" fillId="0" borderId="0" xfId="0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43" fontId="4" fillId="0" borderId="0" xfId="1" applyNumberFormat="1" applyFont="1"/>
    <xf numFmtId="0" fontId="3" fillId="0" borderId="0" xfId="0" applyFont="1"/>
    <xf numFmtId="1" fontId="3" fillId="0" borderId="0" xfId="0" applyNumberFormat="1" applyFont="1"/>
    <xf numFmtId="43" fontId="0" fillId="0" borderId="5" xfId="0" applyNumberFormat="1" applyBorder="1"/>
    <xf numFmtId="44" fontId="0" fillId="0" borderId="4" xfId="2" applyFont="1" applyBorder="1"/>
    <xf numFmtId="0" fontId="5" fillId="0" borderId="0" xfId="0" applyFont="1"/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43" fontId="0" fillId="0" borderId="0" xfId="1" applyFont="1" applyFill="1"/>
    <xf numFmtId="43" fontId="0" fillId="0" borderId="2" xfId="1" applyFont="1" applyFill="1" applyBorder="1"/>
    <xf numFmtId="43" fontId="0" fillId="0" borderId="3" xfId="1" applyFont="1" applyFill="1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3" xfId="0" applyBorder="1"/>
    <xf numFmtId="0" fontId="6" fillId="0" borderId="0" xfId="0" applyFont="1" applyBorder="1"/>
    <xf numFmtId="0" fontId="0" fillId="0" borderId="0" xfId="0" applyBorder="1"/>
    <xf numFmtId="0" fontId="0" fillId="0" borderId="7" xfId="0" applyBorder="1"/>
    <xf numFmtId="44" fontId="0" fillId="0" borderId="0" xfId="2" applyFont="1" applyBorder="1"/>
    <xf numFmtId="43" fontId="0" fillId="0" borderId="0" xfId="0" applyNumberFormat="1" applyBorder="1"/>
    <xf numFmtId="43" fontId="0" fillId="0" borderId="0" xfId="1" applyFont="1" applyBorder="1"/>
    <xf numFmtId="44" fontId="0" fillId="0" borderId="0" xfId="0" applyNumberFormat="1" applyBorder="1"/>
    <xf numFmtId="0" fontId="0" fillId="0" borderId="8" xfId="0" applyBorder="1"/>
    <xf numFmtId="0" fontId="0" fillId="0" borderId="1" xfId="0" applyBorder="1"/>
    <xf numFmtId="0" fontId="0" fillId="0" borderId="9" xfId="0" applyBorder="1"/>
    <xf numFmtId="1" fontId="3" fillId="0" borderId="10" xfId="0" applyNumberFormat="1" applyFont="1" applyBorder="1"/>
    <xf numFmtId="0" fontId="7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8" fillId="0" borderId="0" xfId="0" applyFont="1" applyBorder="1"/>
    <xf numFmtId="43" fontId="0" fillId="0" borderId="0" xfId="0" applyNumberFormat="1" applyBorder="1" applyAlignment="1">
      <alignment horizontal="left"/>
    </xf>
    <xf numFmtId="0" fontId="0" fillId="0" borderId="0" xfId="0" applyFill="1" applyBorder="1"/>
    <xf numFmtId="16" fontId="0" fillId="0" borderId="0" xfId="0" quotePrefix="1" applyNumberFormat="1" applyFill="1" applyAlignment="1">
      <alignment horizontal="left"/>
    </xf>
    <xf numFmtId="0" fontId="7" fillId="0" borderId="15" xfId="0" applyFont="1" applyBorder="1"/>
    <xf numFmtId="0" fontId="0" fillId="0" borderId="15" xfId="0" applyBorder="1"/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/>
    </xf>
    <xf numFmtId="43" fontId="0" fillId="0" borderId="18" xfId="0" applyNumberFormat="1" applyBorder="1" applyAlignment="1">
      <alignment horizontal="right"/>
    </xf>
    <xf numFmtId="43" fontId="0" fillId="0" borderId="18" xfId="0" applyNumberForma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6" xfId="0" applyBorder="1"/>
    <xf numFmtId="0" fontId="0" fillId="0" borderId="18" xfId="0" applyBorder="1"/>
    <xf numFmtId="0" fontId="9" fillId="2" borderId="11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Continuous" vertical="center"/>
    </xf>
    <xf numFmtId="0" fontId="0" fillId="2" borderId="13" xfId="0" applyFont="1" applyFill="1" applyBorder="1" applyAlignment="1">
      <alignment horizontal="centerContinuous" vertical="center"/>
    </xf>
    <xf numFmtId="0" fontId="9" fillId="2" borderId="12" xfId="0" applyFont="1" applyFill="1" applyBorder="1" applyAlignment="1">
      <alignment horizontal="centerContinuous" vertical="center"/>
    </xf>
    <xf numFmtId="0" fontId="7" fillId="0" borderId="1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0" xfId="0" applyFont="1"/>
    <xf numFmtId="0" fontId="3" fillId="0" borderId="0" xfId="0" applyFont="1" applyAlignment="1">
      <alignment horizontal="center"/>
    </xf>
    <xf numFmtId="43" fontId="2" fillId="0" borderId="4" xfId="1" applyFont="1" applyFill="1" applyBorder="1" applyAlignment="1">
      <alignment horizontal="center"/>
    </xf>
    <xf numFmtId="43" fontId="2" fillId="0" borderId="4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0" xfId="0" applyFont="1"/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11" fillId="0" borderId="0" xfId="0" applyFont="1" applyFill="1"/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I37"/>
  <sheetViews>
    <sheetView tabSelected="1" workbookViewId="0">
      <selection activeCell="Q20" sqref="Q20"/>
    </sheetView>
  </sheetViews>
  <sheetFormatPr defaultRowHeight="15" x14ac:dyDescent="0.25"/>
  <cols>
    <col min="1" max="1" width="6.7109375" bestFit="1" customWidth="1"/>
    <col min="2" max="2" width="10.140625" customWidth="1"/>
    <col min="3" max="3" width="5.85546875" style="11" customWidth="1"/>
    <col min="4" max="5" width="10.7109375" customWidth="1"/>
    <col min="6" max="6" width="3.28515625" style="70" customWidth="1"/>
    <col min="7" max="7" width="3.28515625" style="11" customWidth="1"/>
    <col min="8" max="9" width="11.85546875" customWidth="1"/>
    <col min="10" max="10" width="3.28515625" style="70" customWidth="1"/>
    <col min="11" max="11" width="3.28515625" style="75" customWidth="1"/>
    <col min="12" max="12" width="9.5703125" bestFit="1" customWidth="1"/>
    <col min="14" max="14" width="3.28515625" style="70" customWidth="1"/>
    <col min="15" max="15" width="3.28515625" style="11" customWidth="1"/>
    <col min="18" max="18" width="3.28515625" style="70" customWidth="1"/>
    <col min="19" max="19" width="3.28515625" style="11" customWidth="1"/>
    <col min="20" max="21" width="10.85546875" customWidth="1"/>
    <col min="22" max="22" width="3.28515625" style="70" customWidth="1"/>
    <col min="23" max="23" width="3.28515625" style="11" customWidth="1"/>
    <col min="24" max="24" width="9.5703125" bestFit="1" customWidth="1"/>
    <col min="25" max="25" width="10.28515625" bestFit="1" customWidth="1"/>
    <col min="26" max="26" width="3.28515625" style="70" customWidth="1"/>
    <col min="27" max="27" width="3.28515625" style="11" customWidth="1"/>
    <col min="28" max="28" width="9.5703125" bestFit="1" customWidth="1"/>
    <col min="30" max="30" width="3.140625" style="70" bestFit="1" customWidth="1"/>
    <col min="31" max="31" width="3.140625" style="1" customWidth="1"/>
    <col min="32" max="32" width="3" customWidth="1"/>
    <col min="33" max="33" width="18.42578125" bestFit="1" customWidth="1"/>
    <col min="34" max="34" width="9.7109375" bestFit="1" customWidth="1"/>
    <col min="35" max="35" width="5.5703125" customWidth="1"/>
  </cols>
  <sheetData>
    <row r="3" spans="2:35" x14ac:dyDescent="0.25">
      <c r="AC3" s="11" t="s">
        <v>32</v>
      </c>
      <c r="AD3" s="12">
        <f>SUM(D12:AC12,D23:AC23,L34:AC34)</f>
        <v>0</v>
      </c>
      <c r="AE3" s="12"/>
    </row>
    <row r="4" spans="2:35" x14ac:dyDescent="0.25">
      <c r="AF4" s="23"/>
      <c r="AG4" s="24"/>
      <c r="AH4" s="24"/>
      <c r="AI4" s="25"/>
    </row>
    <row r="5" spans="2:35" x14ac:dyDescent="0.25">
      <c r="D5" s="8" t="s">
        <v>2</v>
      </c>
      <c r="E5" s="8"/>
      <c r="F5" s="71"/>
      <c r="G5" s="69"/>
      <c r="H5" s="8" t="s">
        <v>1</v>
      </c>
      <c r="I5" s="8"/>
      <c r="J5" s="71"/>
      <c r="K5" s="76"/>
      <c r="L5" s="8" t="s">
        <v>0</v>
      </c>
      <c r="M5" s="8"/>
      <c r="N5" s="71"/>
      <c r="O5" s="69"/>
      <c r="P5" s="8" t="s">
        <v>3</v>
      </c>
      <c r="Q5" s="8"/>
      <c r="S5" s="69"/>
      <c r="T5" s="8" t="s">
        <v>14</v>
      </c>
      <c r="U5" s="8"/>
      <c r="W5" s="69"/>
      <c r="X5" s="8" t="s">
        <v>9</v>
      </c>
      <c r="Y5" s="8"/>
      <c r="AA5" s="69"/>
      <c r="AB5" s="68" t="s">
        <v>18</v>
      </c>
      <c r="AC5" s="68"/>
      <c r="AF5" s="26"/>
      <c r="AG5" s="27" t="s">
        <v>46</v>
      </c>
      <c r="AH5" s="28"/>
      <c r="AI5" s="29"/>
    </row>
    <row r="6" spans="2:35" x14ac:dyDescent="0.25">
      <c r="C6" s="11">
        <v>5</v>
      </c>
      <c r="D6" s="2">
        <f>-Y17</f>
        <v>1200</v>
      </c>
      <c r="E6" s="3"/>
      <c r="H6" s="2"/>
      <c r="I6" s="3">
        <f>-T6</f>
        <v>-500</v>
      </c>
      <c r="J6" s="70">
        <v>1</v>
      </c>
      <c r="K6" s="75">
        <f>J18</f>
        <v>9</v>
      </c>
      <c r="L6" s="2">
        <f>-I18</f>
        <v>100</v>
      </c>
      <c r="M6" s="3"/>
      <c r="P6" s="2"/>
      <c r="Q6" s="3">
        <f>-L17</f>
        <v>-300</v>
      </c>
      <c r="R6" s="70">
        <f>K17</f>
        <v>3</v>
      </c>
      <c r="S6" s="11">
        <f>J6</f>
        <v>1</v>
      </c>
      <c r="T6" s="2">
        <f>B25</f>
        <v>500</v>
      </c>
      <c r="U6" s="3"/>
      <c r="W6" s="11">
        <f>V17</f>
        <v>4</v>
      </c>
      <c r="X6" s="2">
        <f>B28</f>
        <v>1200</v>
      </c>
      <c r="Y6" s="3"/>
      <c r="AB6" s="2"/>
      <c r="AC6" s="3">
        <f>-(X28+E17)*0.05</f>
        <v>-20.100000000000001</v>
      </c>
      <c r="AD6" s="70">
        <v>7</v>
      </c>
      <c r="AF6" s="26"/>
      <c r="AG6" s="28" t="s">
        <v>34</v>
      </c>
      <c r="AH6" s="30">
        <f>'T-Accounts'!H23</f>
        <v>-340</v>
      </c>
      <c r="AI6" s="29"/>
    </row>
    <row r="7" spans="2:35" x14ac:dyDescent="0.25">
      <c r="D7" s="2"/>
      <c r="E7" s="4"/>
      <c r="G7" s="11">
        <f>J17</f>
        <v>2</v>
      </c>
      <c r="H7" s="2">
        <f>B26</f>
        <v>300</v>
      </c>
      <c r="I7" s="4"/>
      <c r="L7" s="2"/>
      <c r="M7" s="4">
        <f>-H19</f>
        <v>-60</v>
      </c>
      <c r="N7" s="70">
        <v>10</v>
      </c>
      <c r="P7" s="2"/>
      <c r="Q7" s="4"/>
      <c r="T7" s="2"/>
      <c r="U7" s="4"/>
      <c r="X7" s="2"/>
      <c r="Y7" s="4"/>
      <c r="AB7" s="2"/>
      <c r="AC7" s="4"/>
      <c r="AF7" s="26"/>
      <c r="AG7" s="28" t="s">
        <v>35</v>
      </c>
      <c r="AH7" s="31">
        <f>'T-Accounts'!X12</f>
        <v>1200</v>
      </c>
      <c r="AI7" s="29"/>
    </row>
    <row r="8" spans="2:35" x14ac:dyDescent="0.25">
      <c r="D8" s="2"/>
      <c r="E8" s="4"/>
      <c r="H8" s="2"/>
      <c r="I8" s="4"/>
      <c r="L8" s="2"/>
      <c r="M8" s="4"/>
      <c r="P8" s="2"/>
      <c r="Q8" s="4"/>
      <c r="T8" s="2"/>
      <c r="U8" s="4"/>
      <c r="X8" s="2"/>
      <c r="Y8" s="4"/>
      <c r="AB8" s="2"/>
      <c r="AC8" s="4"/>
      <c r="AF8" s="26"/>
      <c r="AG8" s="28" t="s">
        <v>36</v>
      </c>
      <c r="AH8" s="31">
        <f>'T-Accounts'!L23+'T-Accounts'!X23</f>
        <v>-860</v>
      </c>
      <c r="AI8" s="29"/>
    </row>
    <row r="9" spans="2:35" x14ac:dyDescent="0.25">
      <c r="D9" s="2"/>
      <c r="E9" s="4"/>
      <c r="H9" s="2"/>
      <c r="I9" s="4"/>
      <c r="L9" s="2"/>
      <c r="M9" s="4"/>
      <c r="P9" s="2"/>
      <c r="Q9" s="4"/>
      <c r="T9" s="2"/>
      <c r="U9" s="4"/>
      <c r="X9" s="2"/>
      <c r="Y9" s="4"/>
      <c r="AB9" s="2"/>
      <c r="AC9" s="4"/>
      <c r="AF9" s="26"/>
      <c r="AG9" s="28" t="s">
        <v>37</v>
      </c>
      <c r="AH9" s="13">
        <f>SUM(AH6:AH8)</f>
        <v>0</v>
      </c>
      <c r="AI9" s="29" t="s">
        <v>45</v>
      </c>
    </row>
    <row r="10" spans="2:35" x14ac:dyDescent="0.25">
      <c r="D10" s="2"/>
      <c r="E10" s="4"/>
      <c r="H10" s="2"/>
      <c r="I10" s="4"/>
      <c r="L10" s="2"/>
      <c r="M10" s="4"/>
      <c r="P10" s="2"/>
      <c r="Q10" s="4"/>
      <c r="T10" s="2"/>
      <c r="U10" s="4"/>
      <c r="X10" s="2"/>
      <c r="Y10" s="4"/>
      <c r="AB10" s="2"/>
      <c r="AC10" s="4"/>
      <c r="AF10" s="26"/>
      <c r="AG10" s="28" t="s">
        <v>13</v>
      </c>
      <c r="AH10" s="31">
        <f>'T-Accounts'!T34</f>
        <v>12.090000000000002</v>
      </c>
      <c r="AI10" s="29"/>
    </row>
    <row r="11" spans="2:35" x14ac:dyDescent="0.25">
      <c r="D11" s="2"/>
      <c r="E11" s="4"/>
      <c r="H11" s="2"/>
      <c r="I11" s="4"/>
      <c r="L11" s="2"/>
      <c r="M11" s="4"/>
      <c r="P11" s="2"/>
      <c r="Q11" s="4"/>
      <c r="T11" s="2"/>
      <c r="U11" s="4"/>
      <c r="X11" s="2"/>
      <c r="Y11" s="4"/>
      <c r="AB11" s="2"/>
      <c r="AC11" s="4"/>
      <c r="AF11" s="26"/>
      <c r="AG11" s="28" t="s">
        <v>11</v>
      </c>
      <c r="AH11" s="31">
        <f>'T-Accounts'!AB12</f>
        <v>-20.100000000000001</v>
      </c>
      <c r="AI11" s="29"/>
    </row>
    <row r="12" spans="2:35" ht="15.75" thickBot="1" x14ac:dyDescent="0.3">
      <c r="B12" s="5" t="s">
        <v>7</v>
      </c>
      <c r="D12" s="66">
        <f>SUM(D6:D11)+SUM(E6:E11)</f>
        <v>1200</v>
      </c>
      <c r="E12" s="66"/>
      <c r="F12" s="72"/>
      <c r="G12" s="73"/>
      <c r="H12" s="66">
        <f>SUM(H6:H11)+SUM(I6:I11)</f>
        <v>-200</v>
      </c>
      <c r="I12" s="66"/>
      <c r="J12" s="72"/>
      <c r="K12" s="77"/>
      <c r="L12" s="66">
        <f>SUM(L6:L11)+SUM(M6:M11)</f>
        <v>40</v>
      </c>
      <c r="M12" s="66"/>
      <c r="N12" s="72"/>
      <c r="O12" s="73"/>
      <c r="P12" s="66">
        <f>SUM(P6:P11)+SUM(Q6:Q11)</f>
        <v>-300</v>
      </c>
      <c r="Q12" s="66"/>
      <c r="R12" s="72"/>
      <c r="S12" s="73"/>
      <c r="T12" s="66">
        <f>SUM(T6:T11)+SUM(U6:U11)</f>
        <v>500</v>
      </c>
      <c r="U12" s="66"/>
      <c r="V12" s="72"/>
      <c r="W12" s="73"/>
      <c r="X12" s="66">
        <f>SUM(X6:X11)+SUM(Y6:Y11)</f>
        <v>1200</v>
      </c>
      <c r="Y12" s="66"/>
      <c r="Z12" s="72"/>
      <c r="AA12" s="73"/>
      <c r="AB12" s="66">
        <f>SUM(AB6:AB11)+SUM(AC6:AC11)</f>
        <v>-20.100000000000001</v>
      </c>
      <c r="AC12" s="66"/>
      <c r="AF12" s="26"/>
      <c r="AG12" s="28" t="s">
        <v>38</v>
      </c>
      <c r="AH12" s="14">
        <f>SUM(AH9:AH11)</f>
        <v>-8.01</v>
      </c>
      <c r="AI12" s="29"/>
    </row>
    <row r="13" spans="2:35" ht="15.75" thickTop="1" x14ac:dyDescent="0.25">
      <c r="D13" s="17"/>
      <c r="E13" s="17"/>
      <c r="F13" s="72"/>
      <c r="G13" s="73"/>
      <c r="H13" s="17"/>
      <c r="I13" s="17"/>
      <c r="J13" s="72"/>
      <c r="K13" s="77"/>
      <c r="L13" s="17"/>
      <c r="M13" s="17"/>
      <c r="N13" s="72"/>
      <c r="O13" s="73"/>
      <c r="P13" s="17"/>
      <c r="Q13" s="17"/>
      <c r="R13" s="72"/>
      <c r="S13" s="73"/>
      <c r="T13" s="17"/>
      <c r="U13" s="17"/>
      <c r="V13" s="72"/>
      <c r="W13" s="73"/>
      <c r="X13" s="17"/>
      <c r="Y13" s="17"/>
      <c r="Z13" s="72"/>
      <c r="AA13" s="73"/>
      <c r="AB13" s="17"/>
      <c r="AC13" s="17"/>
      <c r="AF13" s="26"/>
      <c r="AG13" s="28"/>
      <c r="AH13" s="28"/>
      <c r="AI13" s="29"/>
    </row>
    <row r="14" spans="2:35" x14ac:dyDescent="0.25">
      <c r="D14" s="17"/>
      <c r="E14" s="17"/>
      <c r="F14" s="72"/>
      <c r="G14" s="73"/>
      <c r="H14" s="17"/>
      <c r="I14" s="17"/>
      <c r="J14" s="72"/>
      <c r="K14" s="77"/>
      <c r="L14" s="17"/>
      <c r="M14" s="17"/>
      <c r="N14" s="72"/>
      <c r="O14" s="73"/>
      <c r="P14" s="17"/>
      <c r="Q14" s="17"/>
      <c r="R14" s="72"/>
      <c r="S14" s="73"/>
      <c r="T14" s="17"/>
      <c r="U14" s="17"/>
      <c r="V14" s="72"/>
      <c r="W14" s="73"/>
      <c r="X14" s="17"/>
      <c r="Y14" s="17"/>
      <c r="Z14" s="72"/>
      <c r="AA14" s="73"/>
      <c r="AB14" s="17"/>
      <c r="AC14" s="17"/>
      <c r="AF14" s="26"/>
      <c r="AG14" s="28"/>
      <c r="AH14" s="28"/>
      <c r="AI14" s="29"/>
    </row>
    <row r="15" spans="2:35" x14ac:dyDescent="0.25">
      <c r="D15" s="17"/>
      <c r="E15" s="17"/>
      <c r="F15" s="72"/>
      <c r="G15" s="73"/>
      <c r="H15" s="17"/>
      <c r="I15" s="17"/>
      <c r="J15" s="72"/>
      <c r="K15" s="77"/>
      <c r="L15" s="17"/>
      <c r="M15" s="17"/>
      <c r="N15" s="72"/>
      <c r="O15" s="73"/>
      <c r="P15" s="17"/>
      <c r="Q15" s="17"/>
      <c r="R15" s="72"/>
      <c r="S15" s="73"/>
      <c r="T15" s="18" t="s">
        <v>15</v>
      </c>
      <c r="U15" s="18"/>
      <c r="V15" s="72"/>
      <c r="W15" s="73"/>
      <c r="X15" s="17"/>
      <c r="Y15" s="17"/>
      <c r="Z15" s="72"/>
      <c r="AA15" s="73"/>
      <c r="AB15" s="17"/>
      <c r="AC15" s="17"/>
      <c r="AF15" s="26"/>
      <c r="AG15" s="27" t="s">
        <v>47</v>
      </c>
      <c r="AH15" s="28"/>
      <c r="AI15" s="29"/>
    </row>
    <row r="16" spans="2:35" x14ac:dyDescent="0.25">
      <c r="B16" s="1"/>
      <c r="C16" s="69"/>
      <c r="D16" s="19" t="s">
        <v>5</v>
      </c>
      <c r="E16" s="19"/>
      <c r="F16" s="72"/>
      <c r="G16" s="74"/>
      <c r="H16" s="19" t="s">
        <v>4</v>
      </c>
      <c r="I16" s="19"/>
      <c r="J16" s="72"/>
      <c r="K16" s="74"/>
      <c r="L16" s="19" t="s">
        <v>26</v>
      </c>
      <c r="M16" s="19"/>
      <c r="N16" s="72"/>
      <c r="O16" s="74"/>
      <c r="P16" s="19" t="s">
        <v>19</v>
      </c>
      <c r="Q16" s="19"/>
      <c r="R16" s="72"/>
      <c r="S16" s="74"/>
      <c r="T16" s="19" t="s">
        <v>16</v>
      </c>
      <c r="U16" s="19"/>
      <c r="V16" s="72"/>
      <c r="W16" s="74"/>
      <c r="X16" s="19" t="s">
        <v>25</v>
      </c>
      <c r="Y16" s="19"/>
      <c r="Z16" s="72"/>
      <c r="AA16" s="69"/>
      <c r="AB16" s="8" t="s">
        <v>52</v>
      </c>
      <c r="AC16" s="8"/>
      <c r="AF16" s="26"/>
      <c r="AG16" s="28" t="s">
        <v>39</v>
      </c>
      <c r="AH16" s="30">
        <f>'T-Accounts'!H12+'T-Accounts'!L12</f>
        <v>-160</v>
      </c>
      <c r="AI16" s="29"/>
    </row>
    <row r="17" spans="1:35" x14ac:dyDescent="0.25">
      <c r="D17" s="20"/>
      <c r="E17" s="21">
        <f>-L18*0.98</f>
        <v>-98</v>
      </c>
      <c r="F17" s="72">
        <f>AD17</f>
        <v>11</v>
      </c>
      <c r="G17" s="73"/>
      <c r="H17" s="20"/>
      <c r="I17" s="21">
        <f>-H7</f>
        <v>-300</v>
      </c>
      <c r="J17" s="72">
        <v>2</v>
      </c>
      <c r="K17" s="77">
        <v>3</v>
      </c>
      <c r="L17" s="20">
        <f>-I17</f>
        <v>300</v>
      </c>
      <c r="M17" s="21"/>
      <c r="N17" s="72"/>
      <c r="O17" s="73">
        <f>O28</f>
        <v>12</v>
      </c>
      <c r="P17" s="20">
        <f>-Y18*0.97</f>
        <v>58.199999999999996</v>
      </c>
      <c r="Q17" s="21"/>
      <c r="R17" s="72"/>
      <c r="S17" s="73"/>
      <c r="T17" s="20"/>
      <c r="U17" s="21">
        <f>-X6</f>
        <v>-1200</v>
      </c>
      <c r="V17" s="72">
        <v>4</v>
      </c>
      <c r="W17" s="73"/>
      <c r="X17" s="20"/>
      <c r="Y17" s="21">
        <f>-X6</f>
        <v>-1200</v>
      </c>
      <c r="Z17" s="72">
        <f>C6</f>
        <v>5</v>
      </c>
      <c r="AA17" s="11">
        <f>AD6</f>
        <v>7</v>
      </c>
      <c r="AB17" s="2">
        <f>-AC6</f>
        <v>20.100000000000001</v>
      </c>
      <c r="AC17" s="3">
        <f>-L18*0.02</f>
        <v>-2</v>
      </c>
      <c r="AD17" s="70">
        <v>11</v>
      </c>
      <c r="AF17" s="26"/>
      <c r="AG17" s="28" t="s">
        <v>8</v>
      </c>
      <c r="AH17" s="32">
        <f>'T-Accounts'!T12+'T-Accounts'!T23</f>
        <v>-700</v>
      </c>
      <c r="AI17" s="29"/>
    </row>
    <row r="18" spans="1:35" x14ac:dyDescent="0.25">
      <c r="D18" s="20"/>
      <c r="E18" s="22"/>
      <c r="F18" s="72"/>
      <c r="G18" s="73"/>
      <c r="H18" s="20"/>
      <c r="I18" s="22">
        <f>-B33</f>
        <v>-100</v>
      </c>
      <c r="J18" s="72">
        <v>9</v>
      </c>
      <c r="K18" s="77">
        <f>F17</f>
        <v>11</v>
      </c>
      <c r="L18" s="20">
        <f>-I18</f>
        <v>100</v>
      </c>
      <c r="M18" s="22"/>
      <c r="N18" s="72"/>
      <c r="O18" s="73"/>
      <c r="P18" s="20"/>
      <c r="Q18" s="22"/>
      <c r="R18" s="72"/>
      <c r="S18" s="73"/>
      <c r="T18" s="20"/>
      <c r="U18" s="22"/>
      <c r="V18" s="72"/>
      <c r="W18" s="73"/>
      <c r="X18" s="20"/>
      <c r="Y18" s="22">
        <f>-H19</f>
        <v>-60</v>
      </c>
      <c r="Z18" s="72">
        <f>O17</f>
        <v>12</v>
      </c>
      <c r="AB18" s="2"/>
      <c r="AC18" s="4"/>
      <c r="AF18" s="26"/>
      <c r="AG18" s="28" t="s">
        <v>48</v>
      </c>
      <c r="AH18" s="31">
        <f>X34+AB34</f>
        <v>0</v>
      </c>
      <c r="AI18" s="29"/>
    </row>
    <row r="19" spans="1:35" x14ac:dyDescent="0.25">
      <c r="D19" s="20"/>
      <c r="E19" s="22"/>
      <c r="F19" s="72"/>
      <c r="G19" s="73">
        <f>N7</f>
        <v>10</v>
      </c>
      <c r="H19" s="20">
        <f>-B34</f>
        <v>60</v>
      </c>
      <c r="I19" s="22"/>
      <c r="J19" s="72"/>
      <c r="K19" s="77"/>
      <c r="L19" s="20"/>
      <c r="M19" s="22"/>
      <c r="N19" s="72"/>
      <c r="O19" s="73"/>
      <c r="P19" s="20"/>
      <c r="Q19" s="22"/>
      <c r="R19" s="72"/>
      <c r="S19" s="73"/>
      <c r="T19" s="20"/>
      <c r="U19" s="22"/>
      <c r="V19" s="72"/>
      <c r="W19" s="73"/>
      <c r="X19" s="20"/>
      <c r="Y19" s="22"/>
      <c r="Z19" s="72"/>
      <c r="AB19" s="2"/>
      <c r="AC19" s="4"/>
      <c r="AF19" s="26"/>
      <c r="AG19" s="28" t="s">
        <v>40</v>
      </c>
      <c r="AH19" s="32">
        <f>'T-Accounts'!D12</f>
        <v>1200</v>
      </c>
      <c r="AI19" s="29"/>
    </row>
    <row r="20" spans="1:35" x14ac:dyDescent="0.25">
      <c r="D20" s="20"/>
      <c r="E20" s="22"/>
      <c r="F20" s="72"/>
      <c r="G20" s="73"/>
      <c r="H20" s="20"/>
      <c r="I20" s="22"/>
      <c r="J20" s="72"/>
      <c r="K20" s="77"/>
      <c r="L20" s="20"/>
      <c r="M20" s="22"/>
      <c r="N20" s="72"/>
      <c r="O20" s="73"/>
      <c r="P20" s="20"/>
      <c r="Q20" s="22"/>
      <c r="R20" s="72"/>
      <c r="S20" s="73"/>
      <c r="T20" s="20"/>
      <c r="U20" s="22"/>
      <c r="V20" s="72"/>
      <c r="W20" s="73"/>
      <c r="X20" s="20"/>
      <c r="Y20" s="22"/>
      <c r="Z20" s="72"/>
      <c r="AB20" s="2"/>
      <c r="AC20" s="4"/>
      <c r="AF20" s="26"/>
      <c r="AG20" s="28" t="s">
        <v>5</v>
      </c>
      <c r="AH20" s="32">
        <f>+'T-Accounts'!D23</f>
        <v>-98</v>
      </c>
      <c r="AI20" s="29"/>
    </row>
    <row r="21" spans="1:35" x14ac:dyDescent="0.25">
      <c r="D21" s="20"/>
      <c r="E21" s="22"/>
      <c r="F21" s="72"/>
      <c r="G21" s="73"/>
      <c r="H21" s="20"/>
      <c r="I21" s="22"/>
      <c r="J21" s="72"/>
      <c r="K21" s="77"/>
      <c r="L21" s="20"/>
      <c r="M21" s="22"/>
      <c r="N21" s="72"/>
      <c r="O21" s="73"/>
      <c r="P21" s="20"/>
      <c r="Q21" s="22"/>
      <c r="R21" s="72"/>
      <c r="S21" s="73"/>
      <c r="T21" s="20"/>
      <c r="U21" s="22"/>
      <c r="V21" s="72"/>
      <c r="W21" s="73"/>
      <c r="X21" s="20"/>
      <c r="Y21" s="22"/>
      <c r="Z21" s="72"/>
      <c r="AB21" s="2"/>
      <c r="AC21" s="4"/>
      <c r="AF21" s="26"/>
      <c r="AG21" s="28" t="s">
        <v>50</v>
      </c>
      <c r="AH21" s="31">
        <f>AB23</f>
        <v>18.100000000000001</v>
      </c>
      <c r="AI21" s="29"/>
    </row>
    <row r="22" spans="1:35" ht="15.75" thickBot="1" x14ac:dyDescent="0.3">
      <c r="D22" s="20"/>
      <c r="E22" s="22"/>
      <c r="F22" s="72"/>
      <c r="G22" s="73"/>
      <c r="H22" s="20"/>
      <c r="I22" s="22"/>
      <c r="J22" s="72"/>
      <c r="K22" s="77"/>
      <c r="L22" s="20"/>
      <c r="M22" s="22"/>
      <c r="N22" s="72"/>
      <c r="O22" s="73"/>
      <c r="P22" s="20"/>
      <c r="Q22" s="22"/>
      <c r="R22" s="72"/>
      <c r="S22" s="73"/>
      <c r="T22" s="20"/>
      <c r="U22" s="22"/>
      <c r="V22" s="72"/>
      <c r="W22" s="73"/>
      <c r="X22" s="20"/>
      <c r="Y22" s="22"/>
      <c r="Z22" s="72"/>
      <c r="AB22" s="2"/>
      <c r="AC22" s="4"/>
      <c r="AF22" s="26"/>
      <c r="AG22" s="28" t="s">
        <v>41</v>
      </c>
      <c r="AH22" s="14">
        <f>SUM(AH16:AH21)</f>
        <v>260.10000000000002</v>
      </c>
      <c r="AI22" s="29"/>
    </row>
    <row r="23" spans="1:35" ht="16.5" thickTop="1" thickBot="1" x14ac:dyDescent="0.3">
      <c r="B23" s="5" t="s">
        <v>7</v>
      </c>
      <c r="D23" s="66">
        <f>SUM(D17:D22)+SUM(E17:E22)</f>
        <v>-98</v>
      </c>
      <c r="E23" s="66"/>
      <c r="F23" s="72"/>
      <c r="G23" s="73"/>
      <c r="H23" s="66">
        <f>SUM(H17:H22)+SUM(I17:I22)</f>
        <v>-340</v>
      </c>
      <c r="I23" s="66"/>
      <c r="J23" s="72"/>
      <c r="K23" s="77"/>
      <c r="L23" s="66">
        <f>SUM(L17:L22)+SUM(M17:M22)</f>
        <v>400</v>
      </c>
      <c r="M23" s="66"/>
      <c r="N23" s="72"/>
      <c r="O23" s="73"/>
      <c r="P23" s="66">
        <f>SUM(P17:P22)+SUM(Q17:Q22)</f>
        <v>58.199999999999996</v>
      </c>
      <c r="Q23" s="66"/>
      <c r="R23" s="72"/>
      <c r="S23" s="73"/>
      <c r="T23" s="66">
        <f>SUM(T17:T22)+SUM(U17:U22)</f>
        <v>-1200</v>
      </c>
      <c r="U23" s="66"/>
      <c r="V23" s="72"/>
      <c r="W23" s="73"/>
      <c r="X23" s="66">
        <f>SUM(X17:X22)+SUM(Y17:Y22)</f>
        <v>-1260</v>
      </c>
      <c r="Y23" s="66"/>
      <c r="Z23" s="72"/>
      <c r="AB23" s="6">
        <f>SUM(AB17:AB22)+SUM(AC17:AC22)</f>
        <v>18.100000000000001</v>
      </c>
      <c r="AC23" s="6"/>
      <c r="AF23" s="26"/>
      <c r="AG23" s="28"/>
      <c r="AH23" s="32"/>
      <c r="AI23" s="29"/>
    </row>
    <row r="24" spans="1:35" ht="15.75" thickTop="1" x14ac:dyDescent="0.25">
      <c r="C24" s="64" t="s">
        <v>88</v>
      </c>
      <c r="AF24" s="26"/>
      <c r="AG24" s="28" t="s">
        <v>42</v>
      </c>
      <c r="AH24" s="30">
        <f>'T-Accounts'!P12</f>
        <v>-300</v>
      </c>
      <c r="AI24" s="29"/>
    </row>
    <row r="25" spans="1:35" x14ac:dyDescent="0.25">
      <c r="A25" s="44"/>
      <c r="B25" s="10">
        <v>500</v>
      </c>
      <c r="C25" s="65">
        <f>S6</f>
        <v>1</v>
      </c>
      <c r="D25" t="s">
        <v>24</v>
      </c>
      <c r="X25" s="9" t="s">
        <v>21</v>
      </c>
      <c r="Y25" s="7"/>
      <c r="AB25" s="9" t="s">
        <v>21</v>
      </c>
      <c r="AC25" s="7"/>
      <c r="AF25" s="26"/>
      <c r="AG25" s="28" t="s">
        <v>43</v>
      </c>
      <c r="AH25" s="32">
        <f>'T-Accounts'!P23</f>
        <v>58.199999999999996</v>
      </c>
      <c r="AI25" s="29"/>
    </row>
    <row r="26" spans="1:35" x14ac:dyDescent="0.25">
      <c r="A26" s="16"/>
      <c r="B26" s="10">
        <v>300</v>
      </c>
      <c r="C26" s="65">
        <f>G7</f>
        <v>2</v>
      </c>
      <c r="D26" t="s">
        <v>6</v>
      </c>
      <c r="X26" s="9" t="s">
        <v>28</v>
      </c>
      <c r="Y26" s="7"/>
      <c r="AB26" s="9" t="s">
        <v>28</v>
      </c>
      <c r="AC26" s="7"/>
      <c r="AF26" s="26"/>
      <c r="AG26" s="28" t="s">
        <v>51</v>
      </c>
      <c r="AH26" s="31">
        <f>P34</f>
        <v>-10.290000000000003</v>
      </c>
      <c r="AI26" s="29"/>
    </row>
    <row r="27" spans="1:35" x14ac:dyDescent="0.25">
      <c r="A27" s="16"/>
      <c r="B27" s="10">
        <f>-L17</f>
        <v>-300</v>
      </c>
      <c r="C27" s="65">
        <f>R6</f>
        <v>3</v>
      </c>
      <c r="D27" t="s">
        <v>31</v>
      </c>
      <c r="O27" s="69"/>
      <c r="P27" s="8" t="s">
        <v>12</v>
      </c>
      <c r="Q27" s="8"/>
      <c r="S27" s="69"/>
      <c r="T27" s="8" t="s">
        <v>27</v>
      </c>
      <c r="U27" s="8"/>
      <c r="W27" s="69"/>
      <c r="X27" s="8" t="s">
        <v>20</v>
      </c>
      <c r="Y27" s="8"/>
      <c r="AA27" s="69"/>
      <c r="AB27" s="8" t="s">
        <v>22</v>
      </c>
      <c r="AC27" s="8"/>
      <c r="AF27" s="26"/>
      <c r="AG27" s="28" t="s">
        <v>49</v>
      </c>
      <c r="AH27" s="33">
        <f>AH12</f>
        <v>-8.01</v>
      </c>
      <c r="AI27" s="29"/>
    </row>
    <row r="28" spans="1:35" ht="15.75" thickBot="1" x14ac:dyDescent="0.3">
      <c r="A28" s="16"/>
      <c r="B28" s="10">
        <v>1200</v>
      </c>
      <c r="C28" s="65">
        <f>W6</f>
        <v>4</v>
      </c>
      <c r="D28" t="s">
        <v>10</v>
      </c>
      <c r="O28" s="11">
        <v>12</v>
      </c>
      <c r="P28" s="2">
        <f>-Y18*0.03</f>
        <v>1.7999999999999998</v>
      </c>
      <c r="Q28" s="3">
        <f>-T28</f>
        <v>-12.090000000000002</v>
      </c>
      <c r="R28" s="70">
        <v>8</v>
      </c>
      <c r="S28" s="11">
        <f>R28</f>
        <v>8</v>
      </c>
      <c r="T28" s="2">
        <f>-(P12+P23)*0.05</f>
        <v>12.090000000000002</v>
      </c>
      <c r="U28" s="3"/>
      <c r="W28" s="75">
        <f>AD28</f>
        <v>6</v>
      </c>
      <c r="X28" s="2">
        <f>T6</f>
        <v>500</v>
      </c>
      <c r="Y28" s="3"/>
      <c r="AB28" s="2"/>
      <c r="AC28" s="3">
        <f>-X28</f>
        <v>-500</v>
      </c>
      <c r="AD28" s="70">
        <v>6</v>
      </c>
      <c r="AF28" s="26"/>
      <c r="AG28" s="28" t="s">
        <v>44</v>
      </c>
      <c r="AH28" s="14">
        <f>SUM(AH24:AH27)</f>
        <v>-260.10000000000002</v>
      </c>
      <c r="AI28" s="29"/>
    </row>
    <row r="29" spans="1:35" ht="15.75" thickTop="1" x14ac:dyDescent="0.25">
      <c r="A29" s="16"/>
      <c r="B29" s="10">
        <f>Y17</f>
        <v>-1200</v>
      </c>
      <c r="C29" s="65">
        <f>+Z17</f>
        <v>5</v>
      </c>
      <c r="D29" t="s">
        <v>17</v>
      </c>
      <c r="P29" s="2"/>
      <c r="Q29" s="4"/>
      <c r="T29" s="2"/>
      <c r="U29" s="4"/>
      <c r="X29" s="2"/>
      <c r="Y29" s="4"/>
      <c r="AB29" s="2"/>
      <c r="AC29" s="4"/>
      <c r="AF29" s="34"/>
      <c r="AG29" s="35"/>
      <c r="AH29" s="37">
        <f>AH22+AH28</f>
        <v>0</v>
      </c>
      <c r="AI29" s="36"/>
    </row>
    <row r="30" spans="1:35" x14ac:dyDescent="0.25">
      <c r="A30" s="16"/>
      <c r="B30" s="10">
        <f>X28</f>
        <v>500</v>
      </c>
      <c r="C30" s="65">
        <f>W28</f>
        <v>6</v>
      </c>
      <c r="D30" t="s">
        <v>23</v>
      </c>
      <c r="P30" s="2"/>
      <c r="Q30" s="4"/>
      <c r="T30" s="2"/>
      <c r="U30" s="4"/>
      <c r="X30" s="2"/>
      <c r="Y30" s="4"/>
      <c r="AB30" s="2"/>
      <c r="AC30" s="4"/>
    </row>
    <row r="31" spans="1:35" x14ac:dyDescent="0.25">
      <c r="A31" s="16"/>
      <c r="B31" s="10">
        <f>AB17</f>
        <v>20.100000000000001</v>
      </c>
      <c r="C31" s="65">
        <f>AA17</f>
        <v>7</v>
      </c>
      <c r="D31" t="s">
        <v>29</v>
      </c>
      <c r="P31" s="2"/>
      <c r="Q31" s="4"/>
      <c r="T31" s="2"/>
      <c r="U31" s="4"/>
      <c r="X31" s="2"/>
      <c r="Y31" s="4"/>
      <c r="AB31" s="2"/>
      <c r="AC31" s="4"/>
    </row>
    <row r="32" spans="1:35" x14ac:dyDescent="0.25">
      <c r="A32" s="16"/>
      <c r="B32" s="10">
        <f>Q28</f>
        <v>-12.090000000000002</v>
      </c>
      <c r="C32" s="65">
        <f>S28</f>
        <v>8</v>
      </c>
      <c r="D32" t="s">
        <v>30</v>
      </c>
      <c r="P32" s="2"/>
      <c r="Q32" s="4"/>
      <c r="T32" s="2"/>
      <c r="U32" s="4"/>
      <c r="X32" s="2"/>
      <c r="Y32" s="4"/>
      <c r="AB32" s="2"/>
      <c r="AC32" s="4"/>
    </row>
    <row r="33" spans="1:29" x14ac:dyDescent="0.25">
      <c r="A33" s="16"/>
      <c r="B33" s="10">
        <v>100</v>
      </c>
      <c r="C33" s="65">
        <f>K6</f>
        <v>9</v>
      </c>
      <c r="D33" t="s">
        <v>79</v>
      </c>
      <c r="P33" s="2"/>
      <c r="Q33" s="4"/>
      <c r="T33" s="2"/>
      <c r="U33" s="4"/>
      <c r="X33" s="2"/>
      <c r="Y33" s="4"/>
      <c r="AB33" s="2"/>
      <c r="AC33" s="4"/>
    </row>
    <row r="34" spans="1:29" ht="15.75" thickBot="1" x14ac:dyDescent="0.3">
      <c r="A34" s="16"/>
      <c r="B34" s="10">
        <v>-60</v>
      </c>
      <c r="C34" s="65">
        <f>G19</f>
        <v>10</v>
      </c>
      <c r="D34" t="s">
        <v>33</v>
      </c>
      <c r="P34" s="6">
        <f>SUM(P28:P33)+SUM(Q28:Q33)</f>
        <v>-10.290000000000003</v>
      </c>
      <c r="Q34" s="6"/>
      <c r="T34" s="66">
        <f>SUM(T28:T33)+SUM(U28:U33)</f>
        <v>12.090000000000002</v>
      </c>
      <c r="U34" s="66"/>
      <c r="X34" s="67">
        <f>SUM(X28:X33)+SUM(Y28:Y33)</f>
        <v>500</v>
      </c>
      <c r="Y34" s="67"/>
      <c r="AB34" s="67">
        <f>SUM(AB28:AB33)+SUM(AC28:AC33)</f>
        <v>-500</v>
      </c>
      <c r="AC34" s="67"/>
    </row>
    <row r="35" spans="1:29" ht="15.75" thickTop="1" x14ac:dyDescent="0.25">
      <c r="A35" s="16"/>
      <c r="B35" s="10">
        <f>E17+AC17</f>
        <v>-100</v>
      </c>
      <c r="C35" s="65">
        <f>K18</f>
        <v>11</v>
      </c>
      <c r="D35" t="s">
        <v>53</v>
      </c>
    </row>
    <row r="36" spans="1:29" x14ac:dyDescent="0.25">
      <c r="A36" s="16"/>
      <c r="B36" s="10">
        <f>P17+P28</f>
        <v>59.999999999999993</v>
      </c>
      <c r="C36" s="65">
        <f>Z18</f>
        <v>12</v>
      </c>
      <c r="D36" t="s">
        <v>54</v>
      </c>
    </row>
    <row r="37" spans="1:29" x14ac:dyDescent="0.25">
      <c r="D37" s="15" t="s">
        <v>87</v>
      </c>
    </row>
  </sheetData>
  <mergeCells count="17">
    <mergeCell ref="AB5:AC5"/>
    <mergeCell ref="AB12:AC12"/>
    <mergeCell ref="T12:U12"/>
    <mergeCell ref="T23:U23"/>
    <mergeCell ref="L12:M12"/>
    <mergeCell ref="D12:E12"/>
    <mergeCell ref="H12:I12"/>
    <mergeCell ref="P12:Q12"/>
    <mergeCell ref="AB34:AC34"/>
    <mergeCell ref="P23:Q23"/>
    <mergeCell ref="L23:M23"/>
    <mergeCell ref="H23:I23"/>
    <mergeCell ref="D23:E23"/>
    <mergeCell ref="T34:U34"/>
    <mergeCell ref="X34:Y34"/>
    <mergeCell ref="X12:Y12"/>
    <mergeCell ref="X23:Y23"/>
  </mergeCells>
  <pageMargins left="0.2" right="0.2" top="0.75" bottom="0.75" header="0.3" footer="0.3"/>
  <pageSetup scale="71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showGridLines="0" zoomScale="110" zoomScaleNormal="110" workbookViewId="0">
      <selection activeCell="N18" sqref="N18"/>
    </sheetView>
  </sheetViews>
  <sheetFormatPr defaultRowHeight="15" x14ac:dyDescent="0.25"/>
  <cols>
    <col min="1" max="1" width="7.42578125" customWidth="1"/>
    <col min="8" max="8" width="9.5703125" bestFit="1" customWidth="1"/>
    <col min="9" max="9" width="10.28515625" bestFit="1" customWidth="1"/>
    <col min="10" max="10" width="5.5703125" customWidth="1"/>
    <col min="11" max="11" width="7.140625" customWidth="1"/>
    <col min="17" max="17" width="13.7109375" customWidth="1"/>
  </cols>
  <sheetData>
    <row r="1" spans="1:19" ht="30.75" customHeight="1" thickBot="1" x14ac:dyDescent="0.3">
      <c r="A1" s="57" t="s">
        <v>55</v>
      </c>
      <c r="B1" s="58"/>
      <c r="C1" s="58"/>
      <c r="D1" s="58"/>
      <c r="E1" s="58"/>
      <c r="F1" s="58"/>
      <c r="G1" s="58"/>
      <c r="H1" s="58"/>
      <c r="I1" s="59"/>
      <c r="K1" s="57"/>
      <c r="L1" s="60" t="s">
        <v>56</v>
      </c>
      <c r="M1" s="58"/>
      <c r="N1" s="58"/>
      <c r="O1" s="58"/>
      <c r="P1" s="58"/>
      <c r="Q1" s="58"/>
      <c r="R1" s="58"/>
      <c r="S1" s="59"/>
    </row>
    <row r="2" spans="1:19" x14ac:dyDescent="0.25">
      <c r="A2" s="61">
        <f>'T-Accounts'!C25</f>
        <v>1</v>
      </c>
      <c r="B2" s="45" t="s">
        <v>57</v>
      </c>
      <c r="C2" s="46"/>
      <c r="D2" s="46"/>
      <c r="E2" s="46"/>
      <c r="F2" s="46"/>
      <c r="G2" s="46"/>
      <c r="H2" s="47"/>
      <c r="I2" s="48"/>
      <c r="J2" s="39"/>
      <c r="K2" s="61">
        <f>'T-Accounts'!C26</f>
        <v>2</v>
      </c>
      <c r="L2" s="45" t="s">
        <v>58</v>
      </c>
      <c r="M2" s="46"/>
      <c r="N2" s="46"/>
      <c r="O2" s="46"/>
      <c r="P2" s="46"/>
      <c r="Q2" s="46"/>
      <c r="R2" s="47"/>
      <c r="S2" s="55"/>
    </row>
    <row r="3" spans="1:19" x14ac:dyDescent="0.25">
      <c r="A3" s="62"/>
      <c r="B3" s="28" t="s">
        <v>59</v>
      </c>
      <c r="C3" s="28"/>
      <c r="D3" s="28"/>
      <c r="E3" s="28"/>
      <c r="F3" s="28"/>
      <c r="G3" s="28"/>
      <c r="H3" s="42">
        <f>'T-Accounts'!T6</f>
        <v>500</v>
      </c>
      <c r="I3" s="49"/>
      <c r="J3" s="39"/>
      <c r="K3" s="62"/>
      <c r="L3" s="28" t="s">
        <v>1</v>
      </c>
      <c r="M3" s="28"/>
      <c r="N3" s="28"/>
      <c r="O3" s="28"/>
      <c r="P3" s="28"/>
      <c r="Q3" s="28"/>
      <c r="R3" s="42">
        <f>'T-Accounts'!H7</f>
        <v>300</v>
      </c>
      <c r="S3" s="56"/>
    </row>
    <row r="4" spans="1:19" x14ac:dyDescent="0.25">
      <c r="A4" s="62"/>
      <c r="B4" s="28"/>
      <c r="C4" s="28" t="s">
        <v>60</v>
      </c>
      <c r="D4" s="28"/>
      <c r="E4" s="28"/>
      <c r="F4" s="28"/>
      <c r="G4" s="28"/>
      <c r="H4" s="39"/>
      <c r="I4" s="50">
        <f>'T-Accounts'!I6</f>
        <v>-500</v>
      </c>
      <c r="J4" s="39"/>
      <c r="K4" s="62"/>
      <c r="L4" s="28"/>
      <c r="M4" s="28" t="s">
        <v>61</v>
      </c>
      <c r="N4" s="28"/>
      <c r="O4" s="28"/>
      <c r="P4" s="28"/>
      <c r="Q4" s="28"/>
      <c r="R4" s="39"/>
      <c r="S4" s="51">
        <f>'T-Accounts'!I17</f>
        <v>-300</v>
      </c>
    </row>
    <row r="5" spans="1:19" x14ac:dyDescent="0.25">
      <c r="A5" s="62"/>
      <c r="B5" s="28"/>
      <c r="C5" s="28"/>
      <c r="D5" s="28"/>
      <c r="E5" s="28"/>
      <c r="F5" s="28"/>
      <c r="G5" s="28"/>
      <c r="H5" s="39"/>
      <c r="I5" s="49"/>
      <c r="J5" s="39"/>
      <c r="K5" s="62"/>
      <c r="L5" s="28"/>
      <c r="M5" s="28"/>
      <c r="N5" s="39"/>
      <c r="O5" s="28"/>
      <c r="P5" s="28"/>
      <c r="Q5" s="28"/>
      <c r="R5" s="39"/>
      <c r="S5" s="56"/>
    </row>
    <row r="6" spans="1:19" x14ac:dyDescent="0.25">
      <c r="A6" s="62">
        <f>'T-Accounts'!C28</f>
        <v>4</v>
      </c>
      <c r="B6" s="38" t="s">
        <v>62</v>
      </c>
      <c r="C6" s="28"/>
      <c r="D6" s="28"/>
      <c r="E6" s="28"/>
      <c r="F6" s="28"/>
      <c r="G6" s="28"/>
      <c r="H6" s="39"/>
      <c r="I6" s="49"/>
      <c r="J6" s="39"/>
      <c r="K6" s="62">
        <f>'T-Accounts'!C27</f>
        <v>3</v>
      </c>
      <c r="L6" s="38" t="s">
        <v>63</v>
      </c>
      <c r="M6" s="28"/>
      <c r="N6" s="39"/>
      <c r="O6" s="28"/>
      <c r="P6" s="28"/>
      <c r="Q6" s="28"/>
      <c r="R6" s="39"/>
      <c r="S6" s="56"/>
    </row>
    <row r="7" spans="1:19" x14ac:dyDescent="0.25">
      <c r="A7" s="62"/>
      <c r="B7" s="28" t="s">
        <v>64</v>
      </c>
      <c r="C7" s="28"/>
      <c r="D7" s="28"/>
      <c r="E7" s="28"/>
      <c r="F7" s="28"/>
      <c r="G7" s="28"/>
      <c r="H7" s="42">
        <f>'T-Accounts'!X6</f>
        <v>1200</v>
      </c>
      <c r="I7" s="49"/>
      <c r="J7" s="39"/>
      <c r="K7" s="62"/>
      <c r="L7" s="39" t="s">
        <v>85</v>
      </c>
      <c r="M7" s="28"/>
      <c r="N7" s="39"/>
      <c r="O7" s="28"/>
      <c r="P7" s="28"/>
      <c r="Q7" s="28"/>
      <c r="R7" s="42">
        <f>'T-Accounts'!L17</f>
        <v>300</v>
      </c>
      <c r="S7" s="56"/>
    </row>
    <row r="8" spans="1:19" x14ac:dyDescent="0.25">
      <c r="A8" s="62"/>
      <c r="B8" s="28"/>
      <c r="C8" s="28" t="s">
        <v>65</v>
      </c>
      <c r="D8" s="28"/>
      <c r="E8" s="28"/>
      <c r="F8" s="28"/>
      <c r="G8" s="28"/>
      <c r="H8" s="39"/>
      <c r="I8" s="50">
        <f>'T-Accounts'!U17</f>
        <v>-1200</v>
      </c>
      <c r="J8" s="39"/>
      <c r="K8" s="62"/>
      <c r="L8" s="28"/>
      <c r="M8" s="28" t="s">
        <v>66</v>
      </c>
      <c r="N8" s="39"/>
      <c r="O8" s="28"/>
      <c r="P8" s="28"/>
      <c r="Q8" s="28"/>
      <c r="R8" s="39"/>
      <c r="S8" s="51">
        <f>'T-Accounts'!Q6</f>
        <v>-300</v>
      </c>
    </row>
    <row r="9" spans="1:19" x14ac:dyDescent="0.25">
      <c r="A9" s="62"/>
      <c r="B9" s="28"/>
      <c r="C9" s="28"/>
      <c r="D9" s="28"/>
      <c r="E9" s="28"/>
      <c r="F9" s="28"/>
      <c r="G9" s="28"/>
      <c r="H9" s="39"/>
      <c r="I9" s="49"/>
      <c r="J9" s="39"/>
      <c r="K9" s="62"/>
      <c r="L9" s="28"/>
      <c r="M9" s="28"/>
      <c r="N9" s="39"/>
      <c r="O9" s="28"/>
      <c r="P9" s="28"/>
      <c r="Q9" s="28"/>
      <c r="R9" s="39"/>
      <c r="S9" s="56"/>
    </row>
    <row r="10" spans="1:19" x14ac:dyDescent="0.25">
      <c r="A10" s="62">
        <f>'T-Accounts'!C29</f>
        <v>5</v>
      </c>
      <c r="B10" s="38" t="s">
        <v>82</v>
      </c>
      <c r="C10" s="28"/>
      <c r="D10" s="28"/>
      <c r="E10" s="28"/>
      <c r="F10" s="28"/>
      <c r="G10" s="28"/>
      <c r="H10" s="39"/>
      <c r="I10" s="49"/>
      <c r="J10" s="39"/>
      <c r="K10" s="62">
        <f>'T-Accounts'!C32</f>
        <v>8</v>
      </c>
      <c r="L10" s="38" t="s">
        <v>67</v>
      </c>
      <c r="M10" s="28"/>
      <c r="N10" s="39"/>
      <c r="O10" s="28"/>
      <c r="P10" s="28"/>
      <c r="Q10" s="28"/>
      <c r="R10" s="39"/>
      <c r="S10" s="56"/>
    </row>
    <row r="11" spans="1:19" x14ac:dyDescent="0.25">
      <c r="A11" s="62"/>
      <c r="B11" s="28" t="s">
        <v>68</v>
      </c>
      <c r="C11" s="28"/>
      <c r="D11" s="28"/>
      <c r="E11" s="28"/>
      <c r="F11" s="28"/>
      <c r="G11" s="28"/>
      <c r="H11" s="42">
        <f>'T-Accounts'!D6</f>
        <v>1200</v>
      </c>
      <c r="I11" s="49"/>
      <c r="J11" s="39"/>
      <c r="K11" s="62"/>
      <c r="L11" s="28" t="s">
        <v>83</v>
      </c>
      <c r="M11" s="28"/>
      <c r="N11" s="39"/>
      <c r="O11" s="28"/>
      <c r="P11" s="28"/>
      <c r="Q11" s="28"/>
      <c r="R11" s="42">
        <f>'T-Accounts'!T28</f>
        <v>12.090000000000002</v>
      </c>
      <c r="S11" s="56"/>
    </row>
    <row r="12" spans="1:19" x14ac:dyDescent="0.25">
      <c r="A12" s="62"/>
      <c r="B12" s="28"/>
      <c r="C12" s="39" t="s">
        <v>86</v>
      </c>
      <c r="D12" s="28"/>
      <c r="E12" s="28"/>
      <c r="F12" s="28"/>
      <c r="G12" s="28"/>
      <c r="H12" s="39"/>
      <c r="I12" s="50">
        <f>'T-Accounts'!Y17</f>
        <v>-1200</v>
      </c>
      <c r="J12" s="39"/>
      <c r="K12" s="62"/>
      <c r="L12" s="28"/>
      <c r="M12" s="28" t="s">
        <v>84</v>
      </c>
      <c r="N12" s="39"/>
      <c r="O12" s="28"/>
      <c r="P12" s="28"/>
      <c r="Q12" s="28"/>
      <c r="R12" s="39"/>
      <c r="S12" s="51">
        <f>'T-Accounts'!Q28</f>
        <v>-12.090000000000002</v>
      </c>
    </row>
    <row r="13" spans="1:19" x14ac:dyDescent="0.25">
      <c r="A13" s="62"/>
      <c r="B13" s="28"/>
      <c r="C13" s="39"/>
      <c r="D13" s="28"/>
      <c r="E13" s="28"/>
      <c r="F13" s="28"/>
      <c r="G13" s="28"/>
      <c r="H13" s="39"/>
      <c r="I13" s="49"/>
      <c r="J13" s="39"/>
      <c r="K13" s="62"/>
      <c r="L13" s="28"/>
      <c r="M13" s="28"/>
      <c r="N13" s="39"/>
      <c r="O13" s="28"/>
      <c r="P13" s="28"/>
      <c r="Q13" s="28"/>
      <c r="R13" s="39"/>
      <c r="S13" s="56"/>
    </row>
    <row r="14" spans="1:19" x14ac:dyDescent="0.25">
      <c r="A14" s="62">
        <f>'T-Accounts'!C30</f>
        <v>6</v>
      </c>
      <c r="B14" s="38" t="s">
        <v>77</v>
      </c>
      <c r="C14" s="28"/>
      <c r="D14" s="39"/>
      <c r="E14" s="28"/>
      <c r="F14" s="28"/>
      <c r="G14" s="28"/>
      <c r="H14" s="39"/>
      <c r="I14" s="49"/>
      <c r="J14" s="39"/>
      <c r="K14" s="62">
        <f>'T-Accounts'!C34</f>
        <v>10</v>
      </c>
      <c r="L14" s="38" t="s">
        <v>72</v>
      </c>
      <c r="M14" s="28"/>
      <c r="N14" s="39"/>
      <c r="O14" s="28"/>
      <c r="P14" s="28"/>
      <c r="Q14" s="28"/>
      <c r="R14" s="39"/>
      <c r="S14" s="56"/>
    </row>
    <row r="15" spans="1:19" x14ac:dyDescent="0.25">
      <c r="A15" s="63"/>
      <c r="B15" s="41" t="s">
        <v>80</v>
      </c>
      <c r="C15" s="41"/>
      <c r="D15" s="39"/>
      <c r="E15" s="28"/>
      <c r="F15" s="28"/>
      <c r="G15" s="28"/>
      <c r="H15" s="42">
        <f>'T-Accounts'!X28</f>
        <v>500</v>
      </c>
      <c r="I15" s="49"/>
      <c r="J15" s="39"/>
      <c r="K15" s="62"/>
      <c r="L15" s="28" t="s">
        <v>61</v>
      </c>
      <c r="M15" s="28"/>
      <c r="N15" s="39"/>
      <c r="O15" s="28"/>
      <c r="P15" s="28"/>
      <c r="Q15" s="28"/>
      <c r="R15" s="42">
        <f>'T-Accounts'!H19</f>
        <v>60</v>
      </c>
      <c r="S15" s="56"/>
    </row>
    <row r="16" spans="1:19" x14ac:dyDescent="0.25">
      <c r="A16" s="63"/>
      <c r="B16" s="41"/>
      <c r="C16" s="41" t="s">
        <v>81</v>
      </c>
      <c r="D16" s="39"/>
      <c r="E16" s="28"/>
      <c r="F16" s="28"/>
      <c r="G16" s="28"/>
      <c r="H16" s="39"/>
      <c r="I16" s="50">
        <f>'T-Accounts'!AC28</f>
        <v>-500</v>
      </c>
      <c r="J16" s="39"/>
      <c r="K16" s="62"/>
      <c r="L16" s="28"/>
      <c r="M16" s="28" t="s">
        <v>73</v>
      </c>
      <c r="N16" s="39"/>
      <c r="O16" s="28"/>
      <c r="P16" s="28"/>
      <c r="Q16" s="28"/>
      <c r="R16" s="39"/>
      <c r="S16" s="51">
        <f>'T-Accounts'!M7</f>
        <v>-60</v>
      </c>
    </row>
    <row r="17" spans="1:19" x14ac:dyDescent="0.25">
      <c r="A17" s="63"/>
      <c r="B17" s="28"/>
      <c r="C17" s="28"/>
      <c r="D17" s="39"/>
      <c r="E17" s="28"/>
      <c r="F17" s="28"/>
      <c r="G17" s="28"/>
      <c r="H17" s="39"/>
      <c r="I17" s="49"/>
      <c r="J17" s="39"/>
      <c r="K17" s="62"/>
      <c r="L17" s="28"/>
      <c r="M17" s="28"/>
      <c r="N17" s="39"/>
      <c r="O17" s="28"/>
      <c r="P17" s="28"/>
      <c r="Q17" s="28"/>
      <c r="R17" s="39"/>
      <c r="S17" s="56"/>
    </row>
    <row r="18" spans="1:19" x14ac:dyDescent="0.25">
      <c r="A18" s="62">
        <f>'T-Accounts'!C31</f>
        <v>7</v>
      </c>
      <c r="B18" s="38" t="s">
        <v>69</v>
      </c>
      <c r="C18" s="28"/>
      <c r="D18" s="39"/>
      <c r="E18" s="28"/>
      <c r="F18" s="28"/>
      <c r="G18" s="28"/>
      <c r="H18" s="39"/>
      <c r="I18" s="49"/>
      <c r="J18" s="39"/>
      <c r="K18" s="62">
        <f>'T-Accounts'!C36</f>
        <v>12</v>
      </c>
      <c r="L18" s="38" t="s">
        <v>75</v>
      </c>
      <c r="M18" s="28"/>
      <c r="N18" s="39"/>
      <c r="O18" s="28"/>
      <c r="P18" s="28"/>
      <c r="Q18" s="28"/>
      <c r="R18" s="39"/>
      <c r="S18" s="56"/>
    </row>
    <row r="19" spans="1:19" x14ac:dyDescent="0.25">
      <c r="A19" s="63"/>
      <c r="B19" s="41" t="s">
        <v>78</v>
      </c>
      <c r="C19" s="28"/>
      <c r="D19" s="39"/>
      <c r="E19" s="28"/>
      <c r="F19" s="28"/>
      <c r="G19" s="28"/>
      <c r="H19" s="42">
        <f>'T-Accounts'!AB17</f>
        <v>20.100000000000001</v>
      </c>
      <c r="I19" s="49"/>
      <c r="J19" s="39"/>
      <c r="K19" s="63"/>
      <c r="L19" s="28" t="s">
        <v>76</v>
      </c>
      <c r="M19" s="28"/>
      <c r="N19" s="39"/>
      <c r="O19" s="28"/>
      <c r="P19" s="28"/>
      <c r="Q19" s="28"/>
      <c r="R19" s="42">
        <f>'T-Accounts'!P17</f>
        <v>58.199999999999996</v>
      </c>
      <c r="S19" s="56"/>
    </row>
    <row r="20" spans="1:19" x14ac:dyDescent="0.25">
      <c r="A20" s="63"/>
      <c r="B20" s="28"/>
      <c r="C20" s="28" t="s">
        <v>70</v>
      </c>
      <c r="D20" s="39"/>
      <c r="E20" s="28"/>
      <c r="F20" s="28"/>
      <c r="G20" s="28"/>
      <c r="H20" s="39"/>
      <c r="I20" s="50">
        <f>'T-Accounts'!AC6</f>
        <v>-20.100000000000001</v>
      </c>
      <c r="J20" s="39"/>
      <c r="K20" s="63"/>
      <c r="L20" s="43" t="s">
        <v>84</v>
      </c>
      <c r="M20" s="28"/>
      <c r="N20" s="28"/>
      <c r="O20" s="28"/>
      <c r="P20" s="28"/>
      <c r="Q20" s="28"/>
      <c r="R20" s="31">
        <f>'T-Accounts'!P28</f>
        <v>1.7999999999999998</v>
      </c>
      <c r="S20" s="56"/>
    </row>
    <row r="21" spans="1:19" x14ac:dyDescent="0.25">
      <c r="A21" s="63"/>
      <c r="B21" s="28"/>
      <c r="C21" s="28"/>
      <c r="D21" s="39"/>
      <c r="E21" s="28"/>
      <c r="F21" s="28"/>
      <c r="G21" s="28"/>
      <c r="H21" s="39"/>
      <c r="I21" s="49"/>
      <c r="J21" s="39"/>
      <c r="K21" s="62"/>
      <c r="L21" s="43"/>
      <c r="M21" s="28" t="s">
        <v>86</v>
      </c>
      <c r="N21" s="39"/>
      <c r="O21" s="28"/>
      <c r="P21" s="28"/>
      <c r="Q21" s="28"/>
      <c r="R21" s="39"/>
      <c r="S21" s="51">
        <f>'T-Accounts'!Y18</f>
        <v>-60</v>
      </c>
    </row>
    <row r="22" spans="1:19" x14ac:dyDescent="0.25">
      <c r="A22" s="62">
        <f>'T-Accounts'!C33</f>
        <v>9</v>
      </c>
      <c r="B22" s="38" t="s">
        <v>71</v>
      </c>
      <c r="C22" s="28"/>
      <c r="D22" s="28"/>
      <c r="E22" s="28"/>
      <c r="F22" s="28"/>
      <c r="G22" s="28"/>
      <c r="H22" s="39"/>
      <c r="I22" s="49"/>
      <c r="J22" s="39"/>
      <c r="K22" s="62"/>
      <c r="L22" s="38"/>
      <c r="M22" s="28"/>
      <c r="N22" s="39"/>
      <c r="O22" s="28"/>
      <c r="P22" s="28"/>
      <c r="Q22" s="28"/>
      <c r="R22" s="39"/>
      <c r="S22" s="56"/>
    </row>
    <row r="23" spans="1:19" x14ac:dyDescent="0.25">
      <c r="A23" s="62"/>
      <c r="B23" s="28" t="s">
        <v>73</v>
      </c>
      <c r="C23" s="28"/>
      <c r="D23" s="28"/>
      <c r="E23" s="28"/>
      <c r="F23" s="28"/>
      <c r="G23" s="28"/>
      <c r="H23" s="42">
        <f>'T-Accounts'!L6</f>
        <v>100</v>
      </c>
      <c r="I23" s="49"/>
      <c r="J23" s="40"/>
      <c r="K23" s="63"/>
      <c r="L23" s="28"/>
      <c r="M23" s="28"/>
      <c r="N23" s="39"/>
      <c r="O23" s="28"/>
      <c r="P23" s="28"/>
      <c r="Q23" s="28"/>
      <c r="R23" s="39"/>
      <c r="S23" s="56"/>
    </row>
    <row r="24" spans="1:19" x14ac:dyDescent="0.25">
      <c r="A24" s="62"/>
      <c r="B24" s="28"/>
      <c r="C24" s="28" t="s">
        <v>61</v>
      </c>
      <c r="D24" s="28"/>
      <c r="E24" s="28"/>
      <c r="F24" s="28"/>
      <c r="G24" s="28"/>
      <c r="H24" s="39"/>
      <c r="I24" s="50">
        <f>'T-Accounts'!I18</f>
        <v>-100</v>
      </c>
      <c r="J24" s="40"/>
      <c r="K24" s="63"/>
      <c r="L24" s="28"/>
      <c r="M24" s="28"/>
      <c r="N24" s="39"/>
      <c r="O24" s="28"/>
      <c r="P24" s="28"/>
      <c r="Q24" s="28"/>
      <c r="R24" s="39"/>
      <c r="S24" s="56"/>
    </row>
    <row r="25" spans="1:19" x14ac:dyDescent="0.25">
      <c r="A25" s="62"/>
      <c r="B25" s="28"/>
      <c r="C25" s="28"/>
      <c r="D25" s="39"/>
      <c r="E25" s="28"/>
      <c r="F25" s="28"/>
      <c r="G25" s="28"/>
      <c r="H25" s="39"/>
      <c r="I25" s="49"/>
      <c r="J25" s="28"/>
      <c r="K25" s="63"/>
      <c r="L25" s="28"/>
      <c r="M25" s="28"/>
      <c r="N25" s="28"/>
      <c r="O25" s="28"/>
      <c r="P25" s="28"/>
      <c r="Q25" s="28"/>
      <c r="R25" s="28"/>
      <c r="S25" s="56"/>
    </row>
    <row r="26" spans="1:19" x14ac:dyDescent="0.25">
      <c r="A26" s="62">
        <f>'T-Accounts'!C35</f>
        <v>11</v>
      </c>
      <c r="B26" s="38" t="s">
        <v>74</v>
      </c>
      <c r="C26" s="28"/>
      <c r="D26" s="39"/>
      <c r="E26" s="28"/>
      <c r="F26" s="28"/>
      <c r="G26" s="28"/>
      <c r="H26" s="39"/>
      <c r="I26" s="49"/>
      <c r="K26" s="63"/>
      <c r="L26" s="28"/>
      <c r="M26" s="28"/>
      <c r="N26" s="28"/>
      <c r="O26" s="28"/>
      <c r="P26" s="28"/>
      <c r="Q26" s="28"/>
      <c r="R26" s="28"/>
      <c r="S26" s="56"/>
    </row>
    <row r="27" spans="1:19" x14ac:dyDescent="0.25">
      <c r="A27" s="62"/>
      <c r="B27" s="39" t="s">
        <v>85</v>
      </c>
      <c r="C27" s="28"/>
      <c r="D27" s="39"/>
      <c r="E27" s="28"/>
      <c r="F27" s="28"/>
      <c r="G27" s="28"/>
      <c r="H27" s="42">
        <f>'T-Accounts'!L18</f>
        <v>100</v>
      </c>
      <c r="I27" s="49"/>
      <c r="K27" s="63"/>
      <c r="L27" s="28"/>
      <c r="M27" s="28"/>
      <c r="N27" s="28"/>
      <c r="O27" s="28"/>
      <c r="P27" s="28"/>
      <c r="Q27" s="28"/>
      <c r="R27" s="28"/>
      <c r="S27" s="56"/>
    </row>
    <row r="28" spans="1:19" x14ac:dyDescent="0.25">
      <c r="A28" s="62"/>
      <c r="B28" s="28"/>
      <c r="C28" s="28" t="s">
        <v>68</v>
      </c>
      <c r="D28" s="39"/>
      <c r="E28" s="28"/>
      <c r="F28" s="28"/>
      <c r="G28" s="28"/>
      <c r="H28" s="39"/>
      <c r="I28" s="50">
        <f>'T-Accounts'!E17</f>
        <v>-98</v>
      </c>
      <c r="K28" s="63"/>
      <c r="L28" s="28"/>
      <c r="M28" s="28"/>
      <c r="N28" s="28"/>
      <c r="O28" s="28"/>
      <c r="P28" s="28"/>
      <c r="Q28" s="28"/>
      <c r="R28" s="28"/>
      <c r="S28" s="56"/>
    </row>
    <row r="29" spans="1:19" x14ac:dyDescent="0.25">
      <c r="A29" s="63"/>
      <c r="B29" s="28"/>
      <c r="C29" s="28" t="s">
        <v>78</v>
      </c>
      <c r="D29" s="28"/>
      <c r="E29" s="28"/>
      <c r="F29" s="28"/>
      <c r="G29" s="28"/>
      <c r="H29" s="28"/>
      <c r="I29" s="51">
        <f>'T-Accounts'!AC17</f>
        <v>-2</v>
      </c>
      <c r="K29" s="63"/>
      <c r="L29" s="28"/>
      <c r="M29" s="28"/>
      <c r="N29" s="28"/>
      <c r="O29" s="28"/>
      <c r="P29" s="28"/>
      <c r="Q29" s="28"/>
      <c r="R29" s="28"/>
      <c r="S29" s="56"/>
    </row>
    <row r="30" spans="1:19" ht="15.75" thickBot="1" x14ac:dyDescent="0.3">
      <c r="A30" s="52"/>
      <c r="B30" s="53"/>
      <c r="C30" s="53"/>
      <c r="D30" s="53"/>
      <c r="E30" s="53"/>
      <c r="F30" s="53"/>
      <c r="G30" s="53"/>
      <c r="H30" s="53"/>
      <c r="I30" s="54"/>
      <c r="K30" s="52"/>
      <c r="L30" s="53"/>
      <c r="M30" s="53"/>
      <c r="N30" s="53"/>
      <c r="O30" s="53"/>
      <c r="P30" s="53"/>
      <c r="Q30" s="53"/>
      <c r="R30" s="53"/>
      <c r="S30" s="5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DD089CFFA69D8478FFF2E5A4E9A7DFB" ma:contentTypeVersion="16" ma:contentTypeDescription="" ma:contentTypeScope="" ma:versionID="69cae9f2baf8df78392bb25a8221d99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150</IndustryCode>
    <CaseStatus xmlns="dc463f71-b30c-4ab2-9473-d307f9d35888">Closed</CaseStatus>
    <OpenedDate xmlns="dc463f71-b30c-4ab2-9473-d307f9d35888">2023-06-09T07:00:00+00:00</OpenedDate>
    <SignificantOrder xmlns="dc463f71-b30c-4ab2-9473-d307f9d35888">false</SignificantOrder>
    <Date1 xmlns="dc463f71-b30c-4ab2-9473-d307f9d35888">2023-06-09T07:00:00+00:00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230471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D079FE9-CEF4-4ADC-B041-673113FCA7FE}"/>
</file>

<file path=customXml/itemProps2.xml><?xml version="1.0" encoding="utf-8"?>
<ds:datastoreItem xmlns:ds="http://schemas.openxmlformats.org/officeDocument/2006/customXml" ds:itemID="{299BFF35-272A-479F-BB50-6C55C710339F}"/>
</file>

<file path=customXml/itemProps3.xml><?xml version="1.0" encoding="utf-8"?>
<ds:datastoreItem xmlns:ds="http://schemas.openxmlformats.org/officeDocument/2006/customXml" ds:itemID="{65266D60-6211-499A-9BE6-311BE246511A}"/>
</file>

<file path=customXml/itemProps4.xml><?xml version="1.0" encoding="utf-8"?>
<ds:datastoreItem xmlns:ds="http://schemas.openxmlformats.org/officeDocument/2006/customXml" ds:itemID="{09580A0D-3101-449D-9C6D-43A851CB49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T-Accounts</vt:lpstr>
      <vt:lpstr>Journal Entries view</vt:lpstr>
      <vt:lpstr>'T-Accounts'!Print_Area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Bramson, Ryan</dc:creator>
  <cp:lastModifiedBy>Free, Susan</cp:lastModifiedBy>
  <cp:lastPrinted>2023-06-01T15:02:49Z</cp:lastPrinted>
  <dcterms:created xsi:type="dcterms:W3CDTF">2023-05-30T16:50:17Z</dcterms:created>
  <dcterms:modified xsi:type="dcterms:W3CDTF">2023-06-02T18:43:59Z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0x0101006E56B4D1795A2E4DB2F0B01679ED314A001DD089CFFA69D8478FFF2E5A4E9A7DFB</vt:lpwstr>
  </property>
  <property fmtid="{D5CDD505-2E9C-101B-9397-08002B2CF9AE}" pid="3" name="_docset_NoMedatataSyncRequired">
    <vt:lpwstr>False</vt:lpwstr>
  </property>
</Properties>
</file>