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3.xml" ContentType="application/vnd.openxmlformats-officedocument.spreadsheetml.externalLink+xml"/>
  <Override PartName="/xl/customProperty5.bin" ContentType="application/vnd.openxmlformats-officedocument.spreadsheetml.customProperty"/>
  <Override PartName="/xl/externalLinks/externalLink2.xml" ContentType="application/vnd.openxmlformats-officedocument.spreadsheetml.externalLink+xml"/>
  <Override PartName="/xl/customProperty4.bin" ContentType="application/vnd.openxmlformats-officedocument.spreadsheetml.customProperty"/>
  <Override PartName="/xl/externalLinks/externalLink1.xml" ContentType="application/vnd.openxmlformats-officedocument.spreadsheetml.externalLink+xml"/>
  <Override PartName="/xl/customProperty6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xl/customProperty10.bin" ContentType="application/vnd.openxmlformats-officedocument.spreadsheetml.customProperty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1.bin" ContentType="application/vnd.openxmlformats-officedocument.spreadsheetml.customProperty"/>
  <Override PartName="/xl/customProperty1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22\To File 2022 CBR\"/>
    </mc:Choice>
  </mc:AlternateContent>
  <bookViews>
    <workbookView xWindow="-12" yWindow="348" windowWidth="14520" windowHeight="11280" tabRatio="881"/>
  </bookViews>
  <sheets>
    <sheet name="Lead" sheetId="1" r:id="rId1"/>
    <sheet name="3-YR AVERAGE-ELEC" sheetId="3" r:id="rId2"/>
    <sheet name="NetWriteoffs-Elec" sheetId="4" r:id="rId3"/>
    <sheet name="BS Acct-Elec" sheetId="59" r:id="rId4"/>
    <sheet name="ZO12" sheetId="69" r:id="rId5"/>
    <sheet name="FERC Module" sheetId="70" r:id="rId6"/>
    <sheet name="SOE 12 ME 8-2022" sheetId="61" r:id="rId7"/>
    <sheet name="2022 AllocM" sheetId="75" r:id="rId8"/>
    <sheet name="2021 AllocFct" sheetId="73" r:id="rId9"/>
    <sheet name="2020 AllocFactrs" sheetId="74" r:id="rId10"/>
    <sheet name="2019 Allocation Factors" sheetId="68" r:id="rId11"/>
  </sheets>
  <externalReferences>
    <externalReference r:id="rId12"/>
    <externalReference r:id="rId13"/>
    <externalReference r:id="rId14"/>
  </externalReferences>
  <definedNames>
    <definedName name="__123Graph_D" localSheetId="10" hidden="1">#REF!</definedName>
    <definedName name="__123Graph_D" localSheetId="9" hidden="1">#REF!</definedName>
    <definedName name="__123Graph_D" localSheetId="6" hidden="1">#REF!</definedName>
    <definedName name="__123Graph_D" hidden="1">#REF!</definedName>
    <definedName name="__123Graph_ECURRENT" localSheetId="10" hidden="1">[1]ConsolidatingPL!#REF!</definedName>
    <definedName name="__123Graph_ECURRENT" localSheetId="9" hidden="1">[1]ConsolidatingPL!#REF!</definedName>
    <definedName name="__123Graph_ECURRENT" localSheetId="6" hidden="1">[1]ConsolidatingPL!#REF!</definedName>
    <definedName name="__123Graph_ECURRENT" hidden="1">[1]ConsolidatingPL!#REF!</definedName>
    <definedName name="_Fill" localSheetId="9" hidden="1">#REF!</definedName>
    <definedName name="_Fill" hidden="1">#REF!</definedName>
    <definedName name="_Key1" localSheetId="10" hidden="1">#REF!</definedName>
    <definedName name="_Key1" localSheetId="9" hidden="1">#REF!</definedName>
    <definedName name="_Key1" localSheetId="6" hidden="1">#REF!</definedName>
    <definedName name="_Key1" hidden="1">#REF!</definedName>
    <definedName name="_Key2" localSheetId="10" hidden="1">#REF!</definedName>
    <definedName name="_Key2" localSheetId="6" hidden="1">#REF!</definedName>
    <definedName name="_Key2" hidden="1">#REF!</definedName>
    <definedName name="_Order1" hidden="1">255</definedName>
    <definedName name="_Order2" hidden="1">255</definedName>
    <definedName name="_six6" localSheetId="10" hidden="1">{#N/A,#N/A,FALSE,"CRPT";#N/A,#N/A,FALSE,"TREND";#N/A,#N/A,FALSE,"%Curve"}</definedName>
    <definedName name="_six6" localSheetId="9" hidden="1">{#N/A,#N/A,FALSE,"CRPT";#N/A,#N/A,FALSE,"TREND";#N/A,#N/A,FALSE,"%Curve"}</definedName>
    <definedName name="_six6" hidden="1">{#N/A,#N/A,FALSE,"CRPT";#N/A,#N/A,FALSE,"TREND";#N/A,#N/A,FALSE,"%Curve"}</definedName>
    <definedName name="_Sort" localSheetId="10" hidden="1">#REF!</definedName>
    <definedName name="_Sort" hidden="1">#REF!</definedName>
    <definedName name="_www1" localSheetId="10" hidden="1">{#N/A,#N/A,FALSE,"schA"}</definedName>
    <definedName name="_www1" localSheetId="9" hidden="1">{#N/A,#N/A,FALSE,"schA"}</definedName>
    <definedName name="_www1" hidden="1">{#N/A,#N/A,FALSE,"schA"}</definedName>
    <definedName name="a" localSheetId="10" hidden="1">{#N/A,#N/A,FALSE,"Coversheet";#N/A,#N/A,FALSE,"QA"}</definedName>
    <definedName name="a" localSheetId="9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10" hidden="1">{#N/A,#N/A,FALSE,"Coversheet";#N/A,#N/A,FALSE,"QA"}</definedName>
    <definedName name="b" localSheetId="9" hidden="1">{#N/A,#N/A,FALSE,"Coversheet";#N/A,#N/A,FALSE,"QA"}</definedName>
    <definedName name="b" localSheetId="1" hidden="1">{#N/A,#N/A,FALSE,"Coversheet";#N/A,#N/A,FALSE,"QA"}</definedName>
    <definedName name="b" localSheetId="0" hidden="1">{#N/A,#N/A,FALSE,"Coversheet";#N/A,#N/A,FALSE,"QA"}</definedName>
    <definedName name="b" localSheetId="2" hidden="1">{#N/A,#N/A,FALSE,"Coversheet";#N/A,#N/A,FALSE,"QA"}</definedName>
    <definedName name="b" localSheetId="6" hidden="1">{#N/A,#N/A,FALSE,"Coversheet";#N/A,#N/A,FALSE,"QA"}</definedName>
    <definedName name="b" hidden="1">{#N/A,#N/A,FALSE,"Coversheet";#N/A,#N/A,FALSE,"QA"}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localSheetId="6" hidden="1">#REF!</definedName>
    <definedName name="BEx3O85IKWARA6NCJOLRBRJFMEWW" hidden="1">#REF!</definedName>
    <definedName name="BEx3OJZSCGFRW7SVGBFI0X9DNVMM" localSheetId="6" hidden="1">#REF!</definedName>
    <definedName name="BEx3OJZSCGFRW7SVGBFI0X9DNVMM" hidden="1">#REF!</definedName>
    <definedName name="BEx3ORSBUXAF21MKEY90YJV9AY9A" localSheetId="6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localSheetId="6" hidden="1">#REF!</definedName>
    <definedName name="BEx5MLQZM68YQSKARVWTTPINFQ2C" hidden="1">#REF!</definedName>
    <definedName name="BEx5MMCJMU7FOOWUCW9EA13B7V5F" localSheetId="6" hidden="1">#REF!</definedName>
    <definedName name="BEx5MMCJMU7FOOWUCW9EA13B7V5F" hidden="1">#REF!</definedName>
    <definedName name="BEx5MVXTKNBXHNWTL43C670E4KXC" localSheetId="6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localSheetId="6" hidden="1">#REF!</definedName>
    <definedName name="BExERWCEBKQRYWRQLYJ4UCMMKTHG" hidden="1">#REF!</definedName>
    <definedName name="BExERXE1QW042A2T25RI4DVUU59O" localSheetId="6" hidden="1">#REF!</definedName>
    <definedName name="BExERXE1QW042A2T25RI4DVUU59O" hidden="1">#REF!</definedName>
    <definedName name="BExES44RHHDL3V7FLV6M20834WF1" localSheetId="6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localSheetId="6" hidden="1">#REF!</definedName>
    <definedName name="BExMBYPQDG9AYDQ5E8IECVFREPO6" hidden="1">#REF!</definedName>
    <definedName name="BExMC8AZUTX8LG89K2JJR7ZG62XX" localSheetId="6" hidden="1">#REF!</definedName>
    <definedName name="BExMC8AZUTX8LG89K2JJR7ZG62XX" hidden="1">#REF!</definedName>
    <definedName name="BExMCA96YR10V72G2R0SCIKPZLIZ" localSheetId="6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localSheetId="6" hidden="1">#REF!</definedName>
    <definedName name="BExQ9ZLYHWABXAA9NJDW8ZS0UQ9P" hidden="1">#REF!</definedName>
    <definedName name="BExQ9ZWQ19KSRZNZNPY6ZNWEST1J" localSheetId="6" hidden="1">#REF!</definedName>
    <definedName name="BExQ9ZWQ19KSRZNZNPY6ZNWEST1J" hidden="1">#REF!</definedName>
    <definedName name="BExQA324HSCK40ENJUT9CS9EC71B" localSheetId="6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localSheetId="6" hidden="1">#REF!</definedName>
    <definedName name="BExTUY9WNSJ91GV8CP0SKJTEIV82" hidden="1">#REF!</definedName>
    <definedName name="BExTV67VIM8PV6KO253M4DUBJQLC" localSheetId="6" hidden="1">#REF!</definedName>
    <definedName name="BExTV67VIM8PV6KO253M4DUBJQLC" hidden="1">#REF!</definedName>
    <definedName name="BExTVELZCF2YA5L6F23BYZZR6WHF" localSheetId="6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CBWorkbookPriority" hidden="1">-2060790043</definedName>
    <definedName name="DELETE01" localSheetId="10" hidden="1">{#N/A,#N/A,FALSE,"Coversheet";#N/A,#N/A,FALSE,"QA"}</definedName>
    <definedName name="DELETE01" localSheetId="9" hidden="1">{#N/A,#N/A,FALSE,"Coversheet";#N/A,#N/A,FALSE,"QA"}</definedName>
    <definedName name="DELETE01" localSheetId="1" hidden="1">{#N/A,#N/A,FALSE,"Coversheet";#N/A,#N/A,FALSE,"QA"}</definedName>
    <definedName name="DELETE01" localSheetId="0" hidden="1">{#N/A,#N/A,FALSE,"Coversheet";#N/A,#N/A,FALSE,"QA"}</definedName>
    <definedName name="DELETE01" localSheetId="2" hidden="1">{#N/A,#N/A,FALSE,"Coversheet";#N/A,#N/A,FALSE,"QA"}</definedName>
    <definedName name="DELETE01" localSheetId="6" hidden="1">{#N/A,#N/A,FALSE,"Coversheet";#N/A,#N/A,FALSE,"QA"}</definedName>
    <definedName name="DELETE01" hidden="1">{#N/A,#N/A,FALSE,"Coversheet";#N/A,#N/A,FALSE,"QA"}</definedName>
    <definedName name="DELETE02" localSheetId="10" hidden="1">{#N/A,#N/A,FALSE,"Schedule F";#N/A,#N/A,FALSE,"Schedule G"}</definedName>
    <definedName name="DELETE02" localSheetId="9" hidden="1">{#N/A,#N/A,FALSE,"Schedule F";#N/A,#N/A,FALSE,"Schedule G"}</definedName>
    <definedName name="DELETE02" localSheetId="1" hidden="1">{#N/A,#N/A,FALSE,"Schedule F";#N/A,#N/A,FALSE,"Schedule G"}</definedName>
    <definedName name="DELETE02" localSheetId="0" hidden="1">{#N/A,#N/A,FALSE,"Schedule F";#N/A,#N/A,FALSE,"Schedule G"}</definedName>
    <definedName name="DELETE02" localSheetId="2" hidden="1">{#N/A,#N/A,FALSE,"Schedule F";#N/A,#N/A,FALSE,"Schedule G"}</definedName>
    <definedName name="DELETE02" localSheetId="6" hidden="1">{#N/A,#N/A,FALSE,"Schedule F";#N/A,#N/A,FALSE,"Schedule G"}</definedName>
    <definedName name="DELETE02" hidden="1">{#N/A,#N/A,FALSE,"Schedule F";#N/A,#N/A,FALSE,"Schedule G"}</definedName>
    <definedName name="Delete06" localSheetId="10" hidden="1">{#N/A,#N/A,FALSE,"Coversheet";#N/A,#N/A,FALSE,"QA"}</definedName>
    <definedName name="Delete06" localSheetId="9" hidden="1">{#N/A,#N/A,FALSE,"Coversheet";#N/A,#N/A,FALSE,"QA"}</definedName>
    <definedName name="Delete06" localSheetId="1" hidden="1">{#N/A,#N/A,FALSE,"Coversheet";#N/A,#N/A,FALSE,"QA"}</definedName>
    <definedName name="Delete06" localSheetId="2" hidden="1">{#N/A,#N/A,FALSE,"Coversheet";#N/A,#N/A,FALSE,"QA"}</definedName>
    <definedName name="Delete06" localSheetId="6" hidden="1">{#N/A,#N/A,FALSE,"Coversheet";#N/A,#N/A,FALSE,"QA"}</definedName>
    <definedName name="Delete06" hidden="1">{#N/A,#N/A,FALSE,"Coversheet";#N/A,#N/A,FALSE,"QA"}</definedName>
    <definedName name="Delete09" localSheetId="10" hidden="1">{#N/A,#N/A,FALSE,"Coversheet";#N/A,#N/A,FALSE,"QA"}</definedName>
    <definedName name="Delete09" localSheetId="9" hidden="1">{#N/A,#N/A,FALSE,"Coversheet";#N/A,#N/A,FALSE,"QA"}</definedName>
    <definedName name="Delete09" localSheetId="1" hidden="1">{#N/A,#N/A,FALSE,"Coversheet";#N/A,#N/A,FALSE,"QA"}</definedName>
    <definedName name="Delete09" localSheetId="2" hidden="1">{#N/A,#N/A,FALSE,"Coversheet";#N/A,#N/A,FALSE,"QA"}</definedName>
    <definedName name="Delete09" localSheetId="6" hidden="1">{#N/A,#N/A,FALSE,"Coversheet";#N/A,#N/A,FALSE,"QA"}</definedName>
    <definedName name="Delete09" hidden="1">{#N/A,#N/A,FALSE,"Coversheet";#N/A,#N/A,FALSE,"QA"}</definedName>
    <definedName name="Delete1" localSheetId="10" hidden="1">{#N/A,#N/A,FALSE,"Coversheet";#N/A,#N/A,FALSE,"QA"}</definedName>
    <definedName name="Delete1" localSheetId="9" hidden="1">{#N/A,#N/A,FALSE,"Coversheet";#N/A,#N/A,FALSE,"QA"}</definedName>
    <definedName name="Delete1" localSheetId="1" hidden="1">{#N/A,#N/A,FALSE,"Coversheet";#N/A,#N/A,FALSE,"QA"}</definedName>
    <definedName name="Delete1" localSheetId="0" hidden="1">{#N/A,#N/A,FALSE,"Coversheet";#N/A,#N/A,FALSE,"QA"}</definedName>
    <definedName name="Delete1" localSheetId="2" hidden="1">{#N/A,#N/A,FALSE,"Coversheet";#N/A,#N/A,FALSE,"QA"}</definedName>
    <definedName name="Delete1" localSheetId="6" hidden="1">{#N/A,#N/A,FALSE,"Coversheet";#N/A,#N/A,FALSE,"QA"}</definedName>
    <definedName name="Delete1" hidden="1">{#N/A,#N/A,FALSE,"Coversheet";#N/A,#N/A,FALSE,"QA"}</definedName>
    <definedName name="Delete10" localSheetId="10" hidden="1">{#N/A,#N/A,FALSE,"Schedule F";#N/A,#N/A,FALSE,"Schedule G"}</definedName>
    <definedName name="Delete10" localSheetId="9" hidden="1">{#N/A,#N/A,FALSE,"Schedule F";#N/A,#N/A,FALSE,"Schedule G"}</definedName>
    <definedName name="Delete10" localSheetId="1" hidden="1">{#N/A,#N/A,FALSE,"Schedule F";#N/A,#N/A,FALSE,"Schedule G"}</definedName>
    <definedName name="Delete10" localSheetId="2" hidden="1">{#N/A,#N/A,FALSE,"Schedule F";#N/A,#N/A,FALSE,"Schedule G"}</definedName>
    <definedName name="Delete10" localSheetId="6" hidden="1">{#N/A,#N/A,FALSE,"Schedule F";#N/A,#N/A,FALSE,"Schedule G"}</definedName>
    <definedName name="Delete10" hidden="1">{#N/A,#N/A,FALSE,"Schedule F";#N/A,#N/A,FALSE,"Schedule G"}</definedName>
    <definedName name="Delete21" localSheetId="10" hidden="1">{#N/A,#N/A,FALSE,"Coversheet";#N/A,#N/A,FALSE,"QA"}</definedName>
    <definedName name="Delete21" localSheetId="9" hidden="1">{#N/A,#N/A,FALSE,"Coversheet";#N/A,#N/A,FALSE,"QA"}</definedName>
    <definedName name="Delete21" localSheetId="1" hidden="1">{#N/A,#N/A,FALSE,"Coversheet";#N/A,#N/A,FALSE,"QA"}</definedName>
    <definedName name="Delete21" localSheetId="2" hidden="1">{#N/A,#N/A,FALSE,"Coversheet";#N/A,#N/A,FALSE,"QA"}</definedName>
    <definedName name="Delete21" localSheetId="6" hidden="1">{#N/A,#N/A,FALSE,"Coversheet";#N/A,#N/A,FALSE,"QA"}</definedName>
    <definedName name="Delete21" hidden="1">{#N/A,#N/A,FALSE,"Coversheet";#N/A,#N/A,FALSE,"QA"}</definedName>
    <definedName name="DFIT" localSheetId="10" hidden="1">{#N/A,#N/A,FALSE,"Coversheet";#N/A,#N/A,FALSE,"QA"}</definedName>
    <definedName name="DFIT" localSheetId="9" hidden="1">{#N/A,#N/A,FALSE,"Coversheet";#N/A,#N/A,FALSE,"QA"}</definedName>
    <definedName name="DFIT" localSheetId="1" hidden="1">{#N/A,#N/A,FALSE,"Coversheet";#N/A,#N/A,FALSE,"QA"}</definedName>
    <definedName name="DFIT" localSheetId="2" hidden="1">{#N/A,#N/A,FALSE,"Coversheet";#N/A,#N/A,FALSE,"QA"}</definedName>
    <definedName name="DFIT" localSheetId="6" hidden="1">{#N/A,#N/A,FALSE,"Coversheet";#N/A,#N/A,FALSE,"QA"}</definedName>
    <definedName name="DFIT" hidden="1">{#N/A,#N/A,FALSE,"Coversheet";#N/A,#N/A,FALSE,"QA"}</definedName>
    <definedName name="ee" localSheetId="10" hidden="1">{#N/A,#N/A,FALSE,"Month ";#N/A,#N/A,FALSE,"YTD";#N/A,#N/A,FALSE,"12 mo ended"}</definedName>
    <definedName name="ee" localSheetId="9" hidden="1">{#N/A,#N/A,FALSE,"Month ";#N/A,#N/A,FALSE,"YTD";#N/A,#N/A,FALSE,"12 mo ended"}</definedName>
    <definedName name="ee" localSheetId="1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localSheetId="6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10" hidden="1">{#N/A,#N/A,FALSE,"Summ";#N/A,#N/A,FALSE,"General"}</definedName>
    <definedName name="Estimate" localSheetId="9" hidden="1">{#N/A,#N/A,FALSE,"Summ";#N/A,#N/A,FALSE,"General"}</definedName>
    <definedName name="Estimate" hidden="1">{#N/A,#N/A,FALSE,"Summ";#N/A,#N/A,FALSE,"General"}</definedName>
    <definedName name="ex" localSheetId="10" hidden="1">{#N/A,#N/A,FALSE,"Summ";#N/A,#N/A,FALSE,"General"}</definedName>
    <definedName name="ex" localSheetId="9" hidden="1">{#N/A,#N/A,FALSE,"Summ";#N/A,#N/A,FALSE,"General"}</definedName>
    <definedName name="ex" hidden="1">{#N/A,#N/A,FALSE,"Summ";#N/A,#N/A,FALSE,"General"}</definedName>
    <definedName name="fdasfdas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0" hidden="1">{#N/A,#N/A,FALSE,"Month ";#N/A,#N/A,FALSE,"YTD";#N/A,#N/A,FALSE,"12 mo ended"}</definedName>
    <definedName name="fdsafdasfdsa" localSheetId="9" hidden="1">{#N/A,#N/A,FALSE,"Month ";#N/A,#N/A,FALSE,"YTD";#N/A,#N/A,FALSE,"12 mo ended"}</definedName>
    <definedName name="fdsafdasfdsa" localSheetId="1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localSheetId="6" hidden="1">{#N/A,#N/A,FALSE,"Month ";#N/A,#N/A,FALSE,"YTD";#N/A,#N/A,FALSE,"12 mo ended"}</definedName>
    <definedName name="fdsafdasfdsa" hidden="1">{#N/A,#N/A,FALSE,"Month ";#N/A,#N/A,FALSE,"YTD";#N/A,#N/A,FALSE,"12 mo ended"}</definedName>
    <definedName name="HTML_CodePage">1252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ncome_satement_ytd" localSheetId="9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taxrate">0.4</definedName>
    <definedName name="ISytd" localSheetId="9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mcount">1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iller" localSheetId="10" hidden="1">{#N/A,#N/A,FALSE,"Expenditures";#N/A,#N/A,FALSE,"Property Placed In-Service";#N/A,#N/A,FALSE,"CWIP Balances"}</definedName>
    <definedName name="Miller" localSheetId="9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10" hidden="1">{#N/A,#N/A,FALSE,"Summ";#N/A,#N/A,FALSE,"General"}</definedName>
    <definedName name="new" localSheetId="9" hidden="1">{#N/A,#N/A,FALSE,"Summ";#N/A,#N/A,FALSE,"General"}</definedName>
    <definedName name="new" hidden="1">{#N/A,#N/A,FALSE,"Summ";#N/A,#N/A,FALSE,"General"}</definedName>
    <definedName name="Number_of_Payments">MATCH(0.01,End_Bal,-1)+1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p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qq" localSheetId="10" hidden="1">{#N/A,#N/A,FALSE,"schA"}</definedName>
    <definedName name="qqq" localSheetId="9" hidden="1">{#N/A,#N/A,FALSE,"schA"}</definedName>
    <definedName name="qqq" hidden="1">{#N/A,#N/A,FALSE,"schA"}</definedName>
    <definedName name="re" localSheetId="9" hidden="1">{#N/A,#N/A,FALSE,"Pg 6b CustCount_Gas";#N/A,#N/A,FALSE,"QA";#N/A,#N/A,FALSE,"Report";#N/A,#N/A,FALSE,"forecast"}</definedName>
    <definedName name="re" hidden="1">{#N/A,#N/A,FALSE,"Pg 6b CustCount_Gas";#N/A,#N/A,FALSE,"QA";#N/A,#N/A,FALSE,"Report";#N/A,#N/A,FALSE,"forecast"}</definedName>
    <definedName name="SAPBEXhrIndnt" hidden="1">"Wide"</definedName>
    <definedName name="SAPsysID" hidden="1">"708C5W7SBKP804JT78WJ0JNKI"</definedName>
    <definedName name="SAPwbID" hidden="1">"ARS"</definedName>
    <definedName name="six" localSheetId="10" hidden="1">{#N/A,#N/A,FALSE,"Drill Sites";"WP 212",#N/A,FALSE,"MWAG EOR";"WP 213",#N/A,FALSE,"MWAG EOR";#N/A,#N/A,FALSE,"Misc. Facility";#N/A,#N/A,FALSE,"WWTP"}</definedName>
    <definedName name="six" localSheetId="9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t" localSheetId="10" hidden="1">{#N/A,#N/A,FALSE,"CESTSUM";#N/A,#N/A,FALSE,"est sum A";#N/A,#N/A,FALSE,"est detail A"}</definedName>
    <definedName name="t" localSheetId="9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10" hidden="1">{#N/A,#N/A,FALSE,"Summ";#N/A,#N/A,FALSE,"General"}</definedName>
    <definedName name="TEMP" localSheetId="9" hidden="1">{#N/A,#N/A,FALSE,"Summ";#N/A,#N/A,FALSE,"General"}</definedName>
    <definedName name="TEMP" hidden="1">{#N/A,#N/A,FALSE,"Summ";#N/A,#N/A,FALSE,"General"}</definedName>
    <definedName name="Temp1" localSheetId="10" hidden="1">{#N/A,#N/A,FALSE,"CESTSUM";#N/A,#N/A,FALSE,"est sum A";#N/A,#N/A,FALSE,"est detail A"}</definedName>
    <definedName name="Temp1" localSheetId="9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ransfer" localSheetId="10" hidden="1">#REF!</definedName>
    <definedName name="Transfer" localSheetId="9" hidden="1">#REF!</definedName>
    <definedName name="Transfer" hidden="1">#REF!</definedName>
    <definedName name="Transfers" localSheetId="10" hidden="1">#REF!</definedName>
    <definedName name="Transfers" hidden="1">#REF!</definedName>
    <definedName name="u" localSheetId="10" hidden="1">{#N/A,#N/A,FALSE,"Summ";#N/A,#N/A,FALSE,"General"}</definedName>
    <definedName name="u" localSheetId="9" hidden="1">{#N/A,#N/A,FALSE,"Summ";#N/A,#N/A,FALSE,"General"}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e" localSheetId="10" hidden="1">{#N/A,#N/A,FALSE,"Pg 6b CustCount_Gas";#N/A,#N/A,FALSE,"QA";#N/A,#N/A,FALSE,"Report";#N/A,#N/A,FALSE,"forecast"}</definedName>
    <definedName name="we" localSheetId="9" hidden="1">{#N/A,#N/A,FALSE,"Pg 6b CustCount_Gas";#N/A,#N/A,FALSE,"QA";#N/A,#N/A,FALSE,"Report";#N/A,#N/A,FALSE,"forecast"}</definedName>
    <definedName name="we" localSheetId="1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localSheetId="6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rn.1._.Bi._.Monthly._.CR." localSheetId="10" hidden="1">{#N/A,#N/A,FALSE,"Drill Sites";"WP 212",#N/A,FALSE,"MWAG EOR";"WP 213",#N/A,FALSE,"MWAG EOR";#N/A,#N/A,FALSE,"Misc. Facility";#N/A,#N/A,FALSE,"WWTP"}</definedName>
    <definedName name="wrn.1._.Bi._.Monthly._.CR." localSheetId="9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9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6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10" hidden="1">{#N/A,#N/A,FALSE,"CRPT";#N/A,#N/A,FALSE,"TREND";#N/A,#N/A,FALSE,"%Curve"}</definedName>
    <definedName name="wrn.AAI." localSheetId="9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0" hidden="1">{#N/A,#N/A,FALSE,"CRPT";#N/A,#N/A,FALSE,"TREND";#N/A,#N/A,FALSE,"% CURVE"}</definedName>
    <definedName name="wrn.AAI._.Report." localSheetId="9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1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9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0" hidden="1">{#N/A,#N/A,FALSE,"Pg 6b CustCount_Gas";#N/A,#N/A,FALSE,"QA";#N/A,#N/A,FALSE,"Report";#N/A,#N/A,FALSE,"forecast"}</definedName>
    <definedName name="wrn.Customer._.Counts._.Gas." localSheetId="9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localSheetId="0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10" hidden="1">{#N/A,#N/A,FALSE,"schA"}</definedName>
    <definedName name="wrn.ECR." localSheetId="9" hidden="1">{#N/A,#N/A,FALSE,"schA"}</definedName>
    <definedName name="wrn.ECR." hidden="1">{#N/A,#N/A,FALSE,"schA"}</definedName>
    <definedName name="wrn.ESTIMATE." localSheetId="10" hidden="1">{#N/A,#N/A,FALSE,"CESTSUM";#N/A,#N/A,FALSE,"est sum A";#N/A,#N/A,FALSE,"est detail A"}</definedName>
    <definedName name="wrn.ESTIMATE." localSheetId="9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10" hidden="1">{#N/A,#N/A,TRUE,"CoverPage";#N/A,#N/A,TRUE,"Gas";#N/A,#N/A,TRUE,"Power";#N/A,#N/A,TRUE,"Historical DJ Mthly Prices"}</definedName>
    <definedName name="wrn.Fundamental." localSheetId="9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localSheetId="6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10" hidden="1">{#N/A,#N/A,FALSE,"SUMMARY";#N/A,#N/A,FALSE,"AE7616";#N/A,#N/A,FALSE,"AE7617";#N/A,#N/A,FALSE,"AE7618";#N/A,#N/A,FALSE,"AE7619"}</definedName>
    <definedName name="wrn.IEO." localSheetId="9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0" hidden="1">{#N/A,#N/A,FALSE,"Coversheet";#N/A,#N/A,FALSE,"QA"}</definedName>
    <definedName name="wrn.Incentive._.Overhead." localSheetId="9" hidden="1">{#N/A,#N/A,FALSE,"Coversheet";#N/A,#N/A,FALSE,"QA"}</definedName>
    <definedName name="wrn.Incentive._.Overhead." localSheetId="1" hidden="1">{#N/A,#N/A,FALSE,"Coversheet";#N/A,#N/A,FALSE,"QA"}</definedName>
    <definedName name="wrn.Incentive._.Overhead." localSheetId="0" hidden="1">{#N/A,#N/A,FALSE,"Coversheet";#N/A,#N/A,FALSE,"QA"}</definedName>
    <definedName name="wrn.Incentive._.Overhead." localSheetId="2" hidden="1">{#N/A,#N/A,FALSE,"Coversheet";#N/A,#N/A,FALSE,"QA"}</definedName>
    <definedName name="wrn.Incentive._.Overhead." localSheetId="6" hidden="1">{#N/A,#N/A,FALSE,"Coversheet";#N/A,#N/A,FALSE,"QA"}</definedName>
    <definedName name="wrn.Incentive._.Overhead." hidden="1">{#N/A,#N/A,FALSE,"Coversheet";#N/A,#N/A,FALSE,"QA"}</definedName>
    <definedName name="wrn.limit_reports." localSheetId="10" hidden="1">{#N/A,#N/A,FALSE,"Schedule F";#N/A,#N/A,FALSE,"Schedule G"}</definedName>
    <definedName name="wrn.limit_reports." localSheetId="9" hidden="1">{#N/A,#N/A,FALSE,"Schedule F";#N/A,#N/A,FALSE,"Schedule G"}</definedName>
    <definedName name="wrn.limit_reports." localSheetId="1" hidden="1">{#N/A,#N/A,FALSE,"Schedule F";#N/A,#N/A,FALSE,"Schedule G"}</definedName>
    <definedName name="wrn.limit_reports." localSheetId="0" hidden="1">{#N/A,#N/A,FALSE,"Schedule F";#N/A,#N/A,FALSE,"Schedule G"}</definedName>
    <definedName name="wrn.limit_reports." localSheetId="2" hidden="1">{#N/A,#N/A,FALSE,"Schedule F";#N/A,#N/A,FALSE,"Schedule G"}</definedName>
    <definedName name="wrn.limit_reports." localSheetId="6" hidden="1">{#N/A,#N/A,FALSE,"Schedule F";#N/A,#N/A,FALSE,"Schedule G"}</definedName>
    <definedName name="wrn.limit_reports." hidden="1">{#N/A,#N/A,FALSE,"Schedule F";#N/A,#N/A,FALSE,"Schedule G"}</definedName>
    <definedName name="wrn.MARGIN_WO_QTR." localSheetId="10" hidden="1">{#N/A,#N/A,FALSE,"Month ";#N/A,#N/A,FALSE,"YTD";#N/A,#N/A,FALSE,"12 mo ended"}</definedName>
    <definedName name="wrn.MARGIN_WO_QTR." localSheetId="9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localSheetId="0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localSheetId="6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10" hidden="1">{#N/A,#N/A,FALSE,"BASE";#N/A,#N/A,FALSE,"LOOPS";#N/A,#N/A,FALSE,"PLC"}</definedName>
    <definedName name="wrn.Project._.Services." localSheetId="9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0" hidden="1">{#N/A,#N/A,FALSE,"7617 Fab";#N/A,#N/A,FALSE,"7617 NSK"}</definedName>
    <definedName name="wrn.SCHEDULE." localSheetId="9" hidden="1">{#N/A,#N/A,FALSE,"7617 Fab";#N/A,#N/A,FALSE,"7617 NSK"}</definedName>
    <definedName name="wrn.SCHEDULE." hidden="1">{#N/A,#N/A,FALSE,"7617 Fab";#N/A,#N/A,FALSE,"7617 NSK"}</definedName>
    <definedName name="wrn.SLB." localSheetId="10" hidden="1">{#N/A,#N/A,FALSE,"SUMMARY";#N/A,#N/A,FALSE,"AE7616";#N/A,#N/A,FALSE,"AE7617";#N/A,#N/A,FALSE,"AE7618";#N/A,#N/A,FALSE,"AE7619";#N/A,#N/A,FALSE,"Target Materials"}</definedName>
    <definedName name="wrn.SLB." localSheetId="9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0" hidden="1">{#N/A,#N/A,FALSE,"2002 Small Tool OH";#N/A,#N/A,FALSE,"QA"}</definedName>
    <definedName name="wrn.Small._.Tools._.Overhead." localSheetId="9" hidden="1">{#N/A,#N/A,FALSE,"2002 Small Tool OH";#N/A,#N/A,FALSE,"QA"}</definedName>
    <definedName name="wrn.Small._.Tools._.Overhead." localSheetId="1" hidden="1">{#N/A,#N/A,FALSE,"2002 Small Tool OH";#N/A,#N/A,FALSE,"QA"}</definedName>
    <definedName name="wrn.Small._.Tools._.Overhead." localSheetId="0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localSheetId="6" hidden="1">{#N/A,#N/A,FALSE,"2002 Small Tool OH";#N/A,#N/A,FALSE,"QA"}</definedName>
    <definedName name="wrn.Small._.Tools._.Overhead." hidden="1">{#N/A,#N/A,FALSE,"2002 Small Tool OH";#N/A,#N/A,FALSE,"QA"}</definedName>
    <definedName name="wrn.Summary." localSheetId="10" hidden="1">{#N/A,#N/A,FALSE,"Summ";#N/A,#N/A,FALSE,"General"}</definedName>
    <definedName name="wrn.Summary." localSheetId="9" hidden="1">{#N/A,#N/A,FALSE,"Summ";#N/A,#N/A,FALSE,"General"}</definedName>
    <definedName name="wrn.Summary." hidden="1">{#N/A,#N/A,FALSE,"Summ";#N/A,#N/A,FALSE,"General"}</definedName>
    <definedName name="wrn.USIM_Data." localSheetId="1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9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0" hidden="1">{#N/A,#N/A,FALSE,"Expenditures";#N/A,#N/A,FALSE,"Property Placed In-Service";#N/A,#N/A,FALSE,"CWIP Balances"}</definedName>
    <definedName name="wrn.USIM_Data_Abbrev3." localSheetId="9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9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10" hidden="1">{#N/A,#N/A,FALSE,"schA"}</definedName>
    <definedName name="www" localSheetId="9" hidden="1">{#N/A,#N/A,FALSE,"schA"}</definedName>
    <definedName name="www" hidden="1">{#N/A,#N/A,FALSE,"schA"}</definedName>
    <definedName name="xx" localSheetId="9" hidden="1">{#N/A,#N/A,FALSE,"Balance_Sheet";#N/A,#N/A,FALSE,"income_statement_monthly";#N/A,#N/A,FALSE,"income_statement_Quarter";#N/A,#N/A,FALSE,"income_statement_ytd";#N/A,#N/A,FALSE,"income_statement_12Months"}</definedName>
    <definedName name="xx" localSheetId="1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localSheetId="6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X" localSheetId="9" hidden="1">{#N/A,#N/A,FALSE,"2002 Small Tool OH";#N/A,#N/A,FALSE,"QA"}</definedName>
    <definedName name="XXXX" hidden="1">{#N/A,#N/A,FALSE,"2002 Small Tool OH";#N/A,#N/A,FALSE,"QA"}</definedName>
    <definedName name="y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</definedNames>
  <calcPr calcId="162913" concurrentManualCount="8"/>
</workbook>
</file>

<file path=xl/calcChain.xml><?xml version="1.0" encoding="utf-8"?>
<calcChain xmlns="http://schemas.openxmlformats.org/spreadsheetml/2006/main">
  <c r="B116" i="4" l="1"/>
  <c r="B123" i="4"/>
  <c r="B119" i="4"/>
  <c r="B120" i="4"/>
  <c r="B121" i="4"/>
  <c r="B124" i="4"/>
  <c r="B130" i="4"/>
  <c r="B136" i="4"/>
  <c r="B132" i="4"/>
  <c r="B133" i="4"/>
  <c r="B134" i="4"/>
  <c r="B137" i="4"/>
  <c r="B144" i="4"/>
  <c r="B147" i="4"/>
  <c r="B148" i="4"/>
  <c r="B146" i="4"/>
  <c r="B150" i="4"/>
  <c r="B151" i="4"/>
  <c r="B158" i="4"/>
  <c r="B161" i="4"/>
  <c r="B162" i="4"/>
  <c r="B160" i="4"/>
  <c r="B164" i="4"/>
  <c r="B165" i="4"/>
  <c r="B166" i="4"/>
  <c r="B138" i="4"/>
  <c r="B152" i="4"/>
  <c r="B125" i="4"/>
  <c r="B16" i="1"/>
  <c r="B15" i="1"/>
  <c r="B14" i="1"/>
  <c r="F25" i="3"/>
  <c r="F24" i="3"/>
  <c r="F23" i="3"/>
  <c r="E25" i="3"/>
  <c r="E24" i="3"/>
  <c r="E23" i="3"/>
  <c r="D25" i="3"/>
  <c r="D24" i="3"/>
  <c r="D23" i="3"/>
  <c r="C25" i="3"/>
  <c r="C24" i="3"/>
  <c r="C23" i="3"/>
  <c r="M17" i="4"/>
  <c r="M14" i="4"/>
  <c r="E75" i="70"/>
  <c r="M10" i="4"/>
  <c r="M12" i="4"/>
  <c r="M11" i="4"/>
  <c r="B21" i="4"/>
  <c r="D22" i="59"/>
  <c r="B17" i="4"/>
  <c r="F44" i="75"/>
  <c r="F45" i="75"/>
  <c r="F43" i="75"/>
  <c r="F38" i="75"/>
  <c r="E38" i="75"/>
  <c r="F31" i="75"/>
  <c r="E31" i="75"/>
  <c r="F28" i="75"/>
  <c r="E28" i="75"/>
  <c r="F25" i="75"/>
  <c r="E25" i="75"/>
  <c r="F17" i="75"/>
  <c r="E17" i="75"/>
  <c r="F16" i="75"/>
  <c r="E16" i="75"/>
  <c r="F15" i="75"/>
  <c r="E15" i="75"/>
  <c r="F11" i="75"/>
  <c r="E11" i="75"/>
  <c r="F8" i="75"/>
  <c r="E8" i="75"/>
  <c r="F46" i="75"/>
  <c r="B12" i="4"/>
  <c r="B10" i="4"/>
  <c r="B8" i="4"/>
  <c r="G45" i="75"/>
  <c r="G44" i="75"/>
  <c r="G43" i="75"/>
  <c r="D42" i="75"/>
  <c r="F39" i="75"/>
  <c r="G38" i="75"/>
  <c r="G39" i="75"/>
  <c r="D38" i="75"/>
  <c r="D31" i="75"/>
  <c r="D28" i="75"/>
  <c r="D25" i="75"/>
  <c r="D22" i="75"/>
  <c r="G17" i="75"/>
  <c r="G16" i="75"/>
  <c r="D15" i="75"/>
  <c r="D16" i="75"/>
  <c r="D17" i="75"/>
  <c r="F22" i="75"/>
  <c r="F18" i="75"/>
  <c r="E39" i="75"/>
  <c r="E40" i="75"/>
  <c r="G8" i="75"/>
  <c r="E9" i="75"/>
  <c r="F40" i="75"/>
  <c r="E18" i="75"/>
  <c r="E22" i="75"/>
  <c r="G22" i="75"/>
  <c r="F23" i="75"/>
  <c r="G46" i="75"/>
  <c r="G31" i="75"/>
  <c r="E32" i="75"/>
  <c r="G15" i="75"/>
  <c r="G18" i="75"/>
  <c r="G11" i="75"/>
  <c r="F12" i="75"/>
  <c r="G25" i="75"/>
  <c r="E26" i="75"/>
  <c r="F9" i="75"/>
  <c r="G9" i="75"/>
  <c r="B13" i="4"/>
  <c r="F26" i="75"/>
  <c r="G26" i="75"/>
  <c r="E12" i="75"/>
  <c r="G12" i="75"/>
  <c r="E19" i="75"/>
  <c r="G40" i="75"/>
  <c r="F19" i="75"/>
  <c r="F32" i="75"/>
  <c r="E23" i="75"/>
  <c r="G23" i="75"/>
  <c r="G19" i="75"/>
  <c r="B18" i="4"/>
  <c r="G32" i="75"/>
  <c r="B20" i="4"/>
  <c r="B22" i="4"/>
  <c r="B27" i="3"/>
  <c r="H27" i="1"/>
  <c r="G28" i="75"/>
  <c r="F29" i="75"/>
  <c r="F34" i="75"/>
  <c r="F35" i="75"/>
  <c r="E29" i="75"/>
  <c r="G29" i="75"/>
  <c r="G34" i="75"/>
  <c r="G35" i="75"/>
  <c r="E34" i="75"/>
  <c r="E35" i="75"/>
  <c r="D20" i="59"/>
  <c r="D19" i="59"/>
  <c r="D18" i="59"/>
  <c r="D17" i="59"/>
  <c r="D16" i="59"/>
  <c r="D15" i="59"/>
  <c r="D14" i="59"/>
  <c r="D13" i="59"/>
  <c r="D12" i="59"/>
  <c r="D11" i="59"/>
  <c r="D10" i="59"/>
  <c r="A10" i="59"/>
  <c r="A11" i="59"/>
  <c r="A12" i="59"/>
  <c r="A13" i="59"/>
  <c r="A14" i="59"/>
  <c r="A15" i="59"/>
  <c r="A16" i="59"/>
  <c r="A17" i="59"/>
  <c r="A18" i="59"/>
  <c r="A19" i="59"/>
  <c r="A20" i="59"/>
  <c r="D9" i="59"/>
  <c r="G16" i="61"/>
  <c r="G18" i="61"/>
  <c r="G22" i="61"/>
  <c r="G27" i="61"/>
  <c r="D27" i="3"/>
  <c r="F27" i="3"/>
  <c r="B27" i="61"/>
  <c r="E27" i="3"/>
  <c r="B16" i="61"/>
  <c r="B18" i="61"/>
  <c r="B22" i="61"/>
  <c r="G8" i="74"/>
  <c r="G15" i="74"/>
  <c r="G16" i="74"/>
  <c r="F18" i="74"/>
  <c r="E22" i="74"/>
  <c r="F22" i="74"/>
  <c r="F23" i="74"/>
  <c r="G22" i="74"/>
  <c r="E23" i="74"/>
  <c r="F26" i="74"/>
  <c r="G25" i="74"/>
  <c r="E26" i="74"/>
  <c r="G31" i="74"/>
  <c r="G38" i="74"/>
  <c r="G39" i="74"/>
  <c r="F39" i="74"/>
  <c r="F46" i="74"/>
  <c r="F40" i="74"/>
  <c r="G26" i="74"/>
  <c r="G11" i="74"/>
  <c r="E12" i="74"/>
  <c r="G12" i="74"/>
  <c r="E39" i="74"/>
  <c r="E40" i="74"/>
  <c r="G40" i="74"/>
  <c r="G28" i="74"/>
  <c r="F29" i="74"/>
  <c r="F34" i="74"/>
  <c r="F35" i="74"/>
  <c r="G17" i="74"/>
  <c r="F9" i="74"/>
  <c r="E32" i="74"/>
  <c r="G23" i="74"/>
  <c r="G18" i="74"/>
  <c r="G46" i="74"/>
  <c r="F12" i="74"/>
  <c r="F32" i="74"/>
  <c r="F19" i="74"/>
  <c r="G32" i="74"/>
  <c r="E18" i="74"/>
  <c r="E19" i="74"/>
  <c r="G19" i="74"/>
  <c r="E9" i="74"/>
  <c r="G9" i="74"/>
  <c r="E29" i="74"/>
  <c r="G29" i="74"/>
  <c r="E34" i="74"/>
  <c r="E35" i="74"/>
  <c r="G34" i="74"/>
  <c r="G35" i="74"/>
  <c r="A18" i="3"/>
  <c r="D26" i="3"/>
  <c r="F26" i="3"/>
  <c r="F22" i="73"/>
  <c r="E22" i="73"/>
  <c r="G22" i="73"/>
  <c r="G17" i="73"/>
  <c r="G15" i="73"/>
  <c r="G16" i="73"/>
  <c r="G8" i="73"/>
  <c r="E9" i="73"/>
  <c r="F18" i="73"/>
  <c r="E18" i="73"/>
  <c r="G31" i="73"/>
  <c r="E32" i="73"/>
  <c r="G11" i="73"/>
  <c r="F12" i="73"/>
  <c r="B39" i="4"/>
  <c r="B34" i="4"/>
  <c r="B32" i="4"/>
  <c r="B30" i="4"/>
  <c r="D39" i="59"/>
  <c r="D38" i="59"/>
  <c r="D37" i="59"/>
  <c r="D36" i="59"/>
  <c r="D35" i="59"/>
  <c r="D34" i="59"/>
  <c r="D33" i="59"/>
  <c r="D32" i="59"/>
  <c r="D31" i="59"/>
  <c r="D30" i="59"/>
  <c r="D29" i="59"/>
  <c r="D41" i="59"/>
  <c r="B43" i="4"/>
  <c r="D28" i="59"/>
  <c r="A29" i="59"/>
  <c r="A30" i="59"/>
  <c r="A31" i="59"/>
  <c r="A32" i="59"/>
  <c r="A33" i="59"/>
  <c r="A34" i="59"/>
  <c r="A35" i="59"/>
  <c r="A36" i="59"/>
  <c r="A37" i="59"/>
  <c r="A38" i="59"/>
  <c r="A39" i="59"/>
  <c r="A47" i="59"/>
  <c r="A48" i="59"/>
  <c r="A49" i="59"/>
  <c r="A50" i="59"/>
  <c r="A51" i="59"/>
  <c r="A52" i="59"/>
  <c r="A53" i="59"/>
  <c r="A54" i="59"/>
  <c r="A55" i="59"/>
  <c r="A56" i="59"/>
  <c r="A57" i="59"/>
  <c r="B59" i="4"/>
  <c r="AI62" i="70"/>
  <c r="AY62" i="70"/>
  <c r="E62" i="70"/>
  <c r="B60" i="4"/>
  <c r="A4" i="3"/>
  <c r="A17" i="3"/>
  <c r="D27" i="61"/>
  <c r="D16" i="61"/>
  <c r="D18" i="61"/>
  <c r="D22" i="61"/>
  <c r="D29" i="61"/>
  <c r="D47" i="59"/>
  <c r="D48" i="59"/>
  <c r="D49" i="59"/>
  <c r="D50" i="59"/>
  <c r="D51" i="59"/>
  <c r="D52" i="59"/>
  <c r="D53" i="59"/>
  <c r="D54" i="59"/>
  <c r="D55" i="59"/>
  <c r="D56" i="59"/>
  <c r="D57" i="59"/>
  <c r="D46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B55" i="4"/>
  <c r="B57" i="4"/>
  <c r="B53" i="4"/>
  <c r="B51" i="4"/>
  <c r="B56" i="4"/>
  <c r="B80" i="4"/>
  <c r="D77" i="59"/>
  <c r="B89" i="4"/>
  <c r="E63" i="59"/>
  <c r="E79" i="59"/>
  <c r="A65" i="59"/>
  <c r="A66" i="59"/>
  <c r="A67" i="59"/>
  <c r="A68" i="59"/>
  <c r="A69" i="59"/>
  <c r="A70" i="59"/>
  <c r="A71" i="59"/>
  <c r="A72" i="59"/>
  <c r="A73" i="59"/>
  <c r="A74" i="59"/>
  <c r="A75" i="59"/>
  <c r="F27" i="61"/>
  <c r="F29" i="61"/>
  <c r="E27" i="61"/>
  <c r="E16" i="61"/>
  <c r="E18" i="61"/>
  <c r="E22" i="61"/>
  <c r="B84" i="4"/>
  <c r="B83" i="4"/>
  <c r="G29" i="61"/>
  <c r="G23" i="3"/>
  <c r="F16" i="61"/>
  <c r="F18" i="61"/>
  <c r="B103" i="4"/>
  <c r="B104" i="4"/>
  <c r="B100" i="4"/>
  <c r="B97" i="4"/>
  <c r="B96" i="4"/>
  <c r="B95" i="4"/>
  <c r="B94" i="4"/>
  <c r="B98" i="4"/>
  <c r="I38" i="69"/>
  <c r="H38" i="69"/>
  <c r="G38" i="69"/>
  <c r="F38" i="69"/>
  <c r="E38" i="69"/>
  <c r="D38" i="69"/>
  <c r="C38" i="69"/>
  <c r="B38" i="69"/>
  <c r="N14" i="69"/>
  <c r="N30" i="69"/>
  <c r="M14" i="69"/>
  <c r="M30" i="69"/>
  <c r="L14" i="69"/>
  <c r="L30" i="69"/>
  <c r="K14" i="69"/>
  <c r="K30" i="69"/>
  <c r="J14" i="69"/>
  <c r="J30" i="69"/>
  <c r="I14" i="69"/>
  <c r="H14" i="69"/>
  <c r="H30" i="69"/>
  <c r="G14" i="69"/>
  <c r="G30" i="69"/>
  <c r="F14" i="69"/>
  <c r="F30" i="69"/>
  <c r="E14" i="69"/>
  <c r="E30" i="69"/>
  <c r="D14" i="69"/>
  <c r="D30" i="69"/>
  <c r="C14" i="69"/>
  <c r="C30" i="69"/>
  <c r="B14" i="69"/>
  <c r="B30" i="69"/>
  <c r="N12" i="69"/>
  <c r="M12" i="69"/>
  <c r="M29" i="69"/>
  <c r="L12" i="69"/>
  <c r="L29" i="69"/>
  <c r="K12" i="69"/>
  <c r="K29" i="69"/>
  <c r="J12" i="69"/>
  <c r="J29" i="69"/>
  <c r="I12" i="69"/>
  <c r="I29" i="69"/>
  <c r="H12" i="69"/>
  <c r="H29" i="69"/>
  <c r="G12" i="69"/>
  <c r="G29" i="69"/>
  <c r="F12" i="69"/>
  <c r="F29" i="69"/>
  <c r="E12" i="69"/>
  <c r="E29" i="69"/>
  <c r="D12" i="69"/>
  <c r="D29" i="69"/>
  <c r="C12" i="69"/>
  <c r="C29" i="69"/>
  <c r="B12" i="69"/>
  <c r="N9" i="69"/>
  <c r="N28" i="69"/>
  <c r="M9" i="69"/>
  <c r="M28" i="69"/>
  <c r="L9" i="69"/>
  <c r="L28" i="69"/>
  <c r="K9" i="69"/>
  <c r="K28" i="69"/>
  <c r="J9" i="69"/>
  <c r="J28" i="69"/>
  <c r="I9" i="69"/>
  <c r="I28" i="69"/>
  <c r="H9" i="69"/>
  <c r="G9" i="69"/>
  <c r="F9" i="69"/>
  <c r="F28" i="69"/>
  <c r="E9" i="69"/>
  <c r="E28" i="69"/>
  <c r="D9" i="69"/>
  <c r="D28" i="69"/>
  <c r="C9" i="69"/>
  <c r="C28" i="69"/>
  <c r="B9" i="69"/>
  <c r="B28" i="69"/>
  <c r="F39" i="68"/>
  <c r="E39" i="68"/>
  <c r="G28" i="68"/>
  <c r="F29" i="68"/>
  <c r="G17" i="68"/>
  <c r="G16" i="68"/>
  <c r="F18" i="68"/>
  <c r="G11" i="68"/>
  <c r="F22" i="68"/>
  <c r="E22" i="68"/>
  <c r="E15" i="69"/>
  <c r="E17" i="69"/>
  <c r="J31" i="69"/>
  <c r="M15" i="69"/>
  <c r="M17" i="69"/>
  <c r="B15" i="69"/>
  <c r="B17" i="69"/>
  <c r="F15" i="69"/>
  <c r="F17" i="69"/>
  <c r="J15" i="69"/>
  <c r="J17" i="69"/>
  <c r="N15" i="69"/>
  <c r="N17" i="69"/>
  <c r="I15" i="69"/>
  <c r="I17" i="69"/>
  <c r="I30" i="69"/>
  <c r="E18" i="68"/>
  <c r="H15" i="69"/>
  <c r="H17" i="69"/>
  <c r="D31" i="69"/>
  <c r="L31" i="69"/>
  <c r="C42" i="69"/>
  <c r="D37" i="69"/>
  <c r="H28" i="69"/>
  <c r="E31" i="69"/>
  <c r="B46" i="69"/>
  <c r="I31" i="69"/>
  <c r="M31" i="69"/>
  <c r="D42" i="69"/>
  <c r="D15" i="69"/>
  <c r="D17" i="69"/>
  <c r="L15" i="69"/>
  <c r="L17" i="69"/>
  <c r="C31" i="69"/>
  <c r="K31" i="69"/>
  <c r="D46" i="69"/>
  <c r="B37" i="69"/>
  <c r="F31" i="69"/>
  <c r="C15" i="69"/>
  <c r="C17" i="69"/>
  <c r="G15" i="69"/>
  <c r="G17" i="69"/>
  <c r="K15" i="69"/>
  <c r="K17" i="69"/>
  <c r="G28" i="69"/>
  <c r="B29" i="69"/>
  <c r="N29" i="69"/>
  <c r="N31" i="69"/>
  <c r="G46" i="68"/>
  <c r="F12" i="68"/>
  <c r="E12" i="68"/>
  <c r="G22" i="68"/>
  <c r="E23" i="68"/>
  <c r="G8" i="68"/>
  <c r="E9" i="68"/>
  <c r="B81" i="4"/>
  <c r="G15" i="68"/>
  <c r="G18" i="68"/>
  <c r="F19" i="68"/>
  <c r="E29" i="68"/>
  <c r="G29" i="68"/>
  <c r="G25" i="68"/>
  <c r="F26" i="68"/>
  <c r="G31" i="68"/>
  <c r="F32" i="68"/>
  <c r="G38" i="68"/>
  <c r="G39" i="68"/>
  <c r="F40" i="68"/>
  <c r="G12" i="68"/>
  <c r="F9" i="68"/>
  <c r="G9" i="68"/>
  <c r="E19" i="68"/>
  <c r="G19" i="68"/>
  <c r="H31" i="69"/>
  <c r="C46" i="69"/>
  <c r="B42" i="69"/>
  <c r="C37" i="69"/>
  <c r="G31" i="69"/>
  <c r="B31" i="69"/>
  <c r="E32" i="68"/>
  <c r="G32" i="68"/>
  <c r="F23" i="68"/>
  <c r="F34" i="68"/>
  <c r="F35" i="68"/>
  <c r="B21" i="69"/>
  <c r="E40" i="68"/>
  <c r="G40" i="68"/>
  <c r="E26" i="68"/>
  <c r="G26" i="68"/>
  <c r="G23" i="68"/>
  <c r="G34" i="68"/>
  <c r="G35" i="68"/>
  <c r="M25" i="69"/>
  <c r="E25" i="69"/>
  <c r="K25" i="69"/>
  <c r="L25" i="69"/>
  <c r="C25" i="69"/>
  <c r="F25" i="69"/>
  <c r="D25" i="69"/>
  <c r="F42" i="69"/>
  <c r="I25" i="69"/>
  <c r="J25" i="69"/>
  <c r="G25" i="69"/>
  <c r="H25" i="69"/>
  <c r="F37" i="69"/>
  <c r="F46" i="69"/>
  <c r="B25" i="69"/>
  <c r="H37" i="69"/>
  <c r="N25" i="69"/>
  <c r="E34" i="68"/>
  <c r="E35" i="68"/>
  <c r="B20" i="69"/>
  <c r="H42" i="69"/>
  <c r="J24" i="69"/>
  <c r="J26" i="69"/>
  <c r="E37" i="69"/>
  <c r="M24" i="69"/>
  <c r="M26" i="69"/>
  <c r="E46" i="69"/>
  <c r="I24" i="69"/>
  <c r="F24" i="69"/>
  <c r="F26" i="69"/>
  <c r="D24" i="69"/>
  <c r="D26" i="69"/>
  <c r="C24" i="69"/>
  <c r="K24" i="69"/>
  <c r="K26" i="69"/>
  <c r="L24" i="69"/>
  <c r="L26" i="69"/>
  <c r="E24" i="69"/>
  <c r="E26" i="69"/>
  <c r="E42" i="69"/>
  <c r="B24" i="69"/>
  <c r="N24" i="69"/>
  <c r="N26" i="69"/>
  <c r="G24" i="69"/>
  <c r="G26" i="69"/>
  <c r="H24" i="69"/>
  <c r="H26" i="69"/>
  <c r="H46" i="69"/>
  <c r="D95" i="59"/>
  <c r="B26" i="69"/>
  <c r="I37" i="69"/>
  <c r="G37" i="69"/>
  <c r="G46" i="69"/>
  <c r="I26" i="69"/>
  <c r="I46" i="69"/>
  <c r="C26" i="69"/>
  <c r="I42" i="69"/>
  <c r="G42" i="69"/>
  <c r="A101" i="59"/>
  <c r="F22" i="61"/>
  <c r="A155" i="59"/>
  <c r="A156" i="59"/>
  <c r="A157" i="59"/>
  <c r="A158" i="59"/>
  <c r="A159" i="59"/>
  <c r="A160" i="59"/>
  <c r="A161" i="59"/>
  <c r="A162" i="59"/>
  <c r="A163" i="59"/>
  <c r="A164" i="59"/>
  <c r="A165" i="59"/>
  <c r="A137" i="59"/>
  <c r="A138" i="59"/>
  <c r="A139" i="59"/>
  <c r="A140" i="59"/>
  <c r="A141" i="59"/>
  <c r="A142" i="59"/>
  <c r="A143" i="59"/>
  <c r="A144" i="59"/>
  <c r="A145" i="59"/>
  <c r="A146" i="59"/>
  <c r="A147" i="59"/>
  <c r="A119" i="59"/>
  <c r="A120" i="59"/>
  <c r="A121" i="59"/>
  <c r="A122" i="59"/>
  <c r="A123" i="59"/>
  <c r="A124" i="59"/>
  <c r="A125" i="59"/>
  <c r="A126" i="59"/>
  <c r="A127" i="59"/>
  <c r="A128" i="59"/>
  <c r="A129" i="59"/>
  <c r="A102" i="59"/>
  <c r="A103" i="59"/>
  <c r="A104" i="59"/>
  <c r="A105" i="59"/>
  <c r="A106" i="59"/>
  <c r="A107" i="59"/>
  <c r="A108" i="59"/>
  <c r="A109" i="59"/>
  <c r="A110" i="59"/>
  <c r="A111" i="59"/>
  <c r="A83" i="59"/>
  <c r="A84" i="59"/>
  <c r="A85" i="59"/>
  <c r="A86" i="59"/>
  <c r="A87" i="59"/>
  <c r="A88" i="59"/>
  <c r="A89" i="59"/>
  <c r="A90" i="59"/>
  <c r="A91" i="59"/>
  <c r="A92" i="59"/>
  <c r="A93" i="59"/>
  <c r="E97" i="59"/>
  <c r="B109" i="4"/>
  <c r="E115" i="59"/>
  <c r="E133" i="59"/>
  <c r="D113" i="59"/>
  <c r="D131" i="59"/>
  <c r="A14" i="3"/>
  <c r="A15" i="3"/>
  <c r="A16" i="3"/>
  <c r="E151" i="59"/>
  <c r="D149" i="59"/>
  <c r="D167" i="59"/>
  <c r="E169" i="59"/>
  <c r="A15" i="1"/>
  <c r="A16" i="1"/>
  <c r="A17" i="1"/>
  <c r="A18" i="1"/>
  <c r="A19" i="1"/>
  <c r="A20" i="1"/>
  <c r="A21" i="1"/>
  <c r="A24" i="1"/>
  <c r="A25" i="1"/>
  <c r="A26" i="1"/>
  <c r="A27" i="1"/>
  <c r="A28" i="1"/>
  <c r="A29" i="1"/>
  <c r="A30" i="1"/>
  <c r="A31" i="1"/>
  <c r="A32" i="1"/>
  <c r="A22" i="1"/>
  <c r="A23" i="1"/>
  <c r="AI64" i="70"/>
  <c r="B35" i="4"/>
  <c r="B40" i="4"/>
  <c r="B42" i="4"/>
  <c r="B44" i="4"/>
  <c r="B26" i="3"/>
  <c r="B29" i="61"/>
  <c r="C27" i="3"/>
  <c r="E12" i="73"/>
  <c r="G12" i="73"/>
  <c r="F9" i="73"/>
  <c r="G9" i="73"/>
  <c r="G18" i="73"/>
  <c r="E19" i="73"/>
  <c r="F32" i="73"/>
  <c r="G32" i="73"/>
  <c r="C16" i="61"/>
  <c r="C18" i="61"/>
  <c r="C22" i="61"/>
  <c r="C27" i="61"/>
  <c r="E26" i="3"/>
  <c r="E23" i="73"/>
  <c r="F23" i="73"/>
  <c r="D59" i="59"/>
  <c r="B65" i="4"/>
  <c r="E61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B85" i="4"/>
  <c r="B86" i="4"/>
  <c r="B88" i="4"/>
  <c r="B90" i="4"/>
  <c r="B24" i="3"/>
  <c r="B61" i="4"/>
  <c r="B62" i="4"/>
  <c r="B64" i="4"/>
  <c r="B66" i="4"/>
  <c r="B25" i="3"/>
  <c r="B102" i="4"/>
  <c r="B99" i="4"/>
  <c r="E29" i="61"/>
  <c r="G24" i="3"/>
  <c r="F19" i="73"/>
  <c r="G19" i="73"/>
  <c r="C29" i="61"/>
  <c r="G23" i="73"/>
  <c r="E43" i="59"/>
  <c r="E8" i="59"/>
  <c r="E9" i="59"/>
  <c r="E10" i="59"/>
  <c r="E11" i="59"/>
  <c r="E12" i="59"/>
  <c r="E13" i="59"/>
  <c r="E14" i="59"/>
  <c r="E15" i="59"/>
  <c r="E16" i="59"/>
  <c r="E17" i="59"/>
  <c r="E18" i="59"/>
  <c r="E19" i="59"/>
  <c r="E20" i="59"/>
  <c r="E24" i="59"/>
  <c r="B105" i="4"/>
  <c r="B106" i="4"/>
  <c r="B108" i="4"/>
  <c r="B110" i="4"/>
  <c r="G25" i="3"/>
  <c r="H25" i="3"/>
  <c r="H24" i="3"/>
  <c r="B23" i="3"/>
  <c r="H23" i="3"/>
  <c r="G27" i="3"/>
  <c r="H27" i="3"/>
  <c r="J25" i="3"/>
  <c r="F16" i="3"/>
  <c r="G15" i="1"/>
  <c r="C26" i="3"/>
  <c r="G26" i="3"/>
  <c r="H26" i="3"/>
  <c r="J24" i="3"/>
  <c r="D15" i="3"/>
  <c r="E14" i="1"/>
  <c r="F39" i="73"/>
  <c r="G25" i="73"/>
  <c r="E26" i="73"/>
  <c r="J23" i="3"/>
  <c r="F14" i="3"/>
  <c r="J26" i="3"/>
  <c r="D17" i="3"/>
  <c r="J27" i="3"/>
  <c r="D18" i="3"/>
  <c r="E16" i="1"/>
  <c r="G14" i="3"/>
  <c r="E14" i="3"/>
  <c r="B14" i="3"/>
  <c r="D14" i="3"/>
  <c r="C14" i="3"/>
  <c r="C15" i="3"/>
  <c r="D14" i="1"/>
  <c r="F15" i="3"/>
  <c r="G14" i="1"/>
  <c r="E15" i="3"/>
  <c r="F14" i="1"/>
  <c r="B15" i="3"/>
  <c r="C14" i="1"/>
  <c r="C16" i="3"/>
  <c r="D15" i="1"/>
  <c r="G15" i="3"/>
  <c r="H14" i="1"/>
  <c r="B16" i="3"/>
  <c r="C15" i="1"/>
  <c r="E16" i="3"/>
  <c r="F15" i="1"/>
  <c r="D16" i="3"/>
  <c r="E15" i="1"/>
  <c r="E17" i="3"/>
  <c r="G16" i="3"/>
  <c r="H15" i="1"/>
  <c r="F26" i="73"/>
  <c r="G26" i="73"/>
  <c r="E39" i="73"/>
  <c r="G38" i="73"/>
  <c r="G39" i="73"/>
  <c r="F40" i="73"/>
  <c r="G28" i="73"/>
  <c r="F29" i="73"/>
  <c r="F17" i="3"/>
  <c r="F20" i="3"/>
  <c r="F18" i="3"/>
  <c r="G16" i="1"/>
  <c r="C17" i="3"/>
  <c r="C20" i="3"/>
  <c r="E18" i="3"/>
  <c r="F16" i="1"/>
  <c r="G17" i="3"/>
  <c r="G20" i="3"/>
  <c r="C18" i="3"/>
  <c r="D16" i="1"/>
  <c r="B17" i="3"/>
  <c r="B20" i="3"/>
  <c r="B18" i="3"/>
  <c r="C16" i="1"/>
  <c r="I16" i="1"/>
  <c r="G18" i="3"/>
  <c r="H16" i="1"/>
  <c r="H15" i="3"/>
  <c r="F34" i="73"/>
  <c r="F35" i="73"/>
  <c r="H14" i="3"/>
  <c r="I15" i="1"/>
  <c r="E20" i="3"/>
  <c r="H16" i="3"/>
  <c r="D20" i="3"/>
  <c r="I14" i="1"/>
  <c r="E29" i="73"/>
  <c r="E40" i="73"/>
  <c r="G40" i="73"/>
  <c r="H18" i="3"/>
  <c r="H17" i="3"/>
  <c r="H20" i="3"/>
  <c r="I18" i="1"/>
  <c r="H24" i="1"/>
  <c r="G46" i="73"/>
  <c r="G29" i="73"/>
  <c r="G34" i="73"/>
  <c r="G35" i="73"/>
  <c r="E34" i="73"/>
  <c r="E35" i="73"/>
  <c r="G20" i="1"/>
  <c r="E20" i="1"/>
  <c r="F20" i="1"/>
  <c r="D20" i="1"/>
  <c r="H20" i="1"/>
  <c r="H25" i="1"/>
  <c r="I28" i="1"/>
  <c r="I31" i="1"/>
  <c r="I30" i="1"/>
  <c r="I32" i="1"/>
</calcChain>
</file>

<file path=xl/sharedStrings.xml><?xml version="1.0" encoding="utf-8"?>
<sst xmlns="http://schemas.openxmlformats.org/spreadsheetml/2006/main" count="861" uniqueCount="422">
  <si>
    <t>INCREASE (DECREASE) NOI</t>
  </si>
  <si>
    <t>INCREASE (DECREASE) FIT</t>
  </si>
  <si>
    <t>INCREASE(DECREASE ) IN INCOME</t>
  </si>
  <si>
    <t>INCREASE (DECREASE) EXPENSE</t>
  </si>
  <si>
    <t>UNCOLLECTIBLES CHARGED TO EXPENSE IN TEST YEAR</t>
  </si>
  <si>
    <t>PROFORMA BAD DEBTS</t>
  </si>
  <si>
    <t>PROFORMA BAD DEBT RATE</t>
  </si>
  <si>
    <t>Reporting Period Revenues</t>
  </si>
  <si>
    <t xml:space="preserve"> Net Write Off Rate</t>
  </si>
  <si>
    <t>12 MOS ENDED</t>
  </si>
  <si>
    <t>TO REVENUE</t>
  </si>
  <si>
    <t>CUSTOMERS</t>
  </si>
  <si>
    <t xml:space="preserve"> FIRM</t>
  </si>
  <si>
    <t>REVENUE</t>
  </si>
  <si>
    <t xml:space="preserve"> OTHER</t>
  </si>
  <si>
    <t>REVENUES</t>
  </si>
  <si>
    <t>WRITEOFFS</t>
  </si>
  <si>
    <t>YEAR</t>
  </si>
  <si>
    <t>NO.</t>
  </si>
  <si>
    <t>WRITEOFF'S</t>
  </si>
  <si>
    <t>SALES TO</t>
  </si>
  <si>
    <t xml:space="preserve"> FOR RESALE</t>
  </si>
  <si>
    <t>OPERATING</t>
  </si>
  <si>
    <t>GROSS</t>
  </si>
  <si>
    <t>NET</t>
  </si>
  <si>
    <t>LINE</t>
  </si>
  <si>
    <t>PERCENT</t>
  </si>
  <si>
    <t>SALES</t>
  </si>
  <si>
    <t xml:space="preserve">OTHER </t>
  </si>
  <si>
    <t>BAD DEBTS - ELECTRIC</t>
  </si>
  <si>
    <t>PUGET SOUND ENERGY</t>
  </si>
  <si>
    <t>*Agreed to drop the highest and lowest of % writeoff's to revenue per Docket UE-040641</t>
  </si>
  <si>
    <t>3-Yr Average</t>
  </si>
  <si>
    <t>(g) = (a) / (f)</t>
  </si>
  <si>
    <t>(f) = (b) - (c) - (d) - (e)</t>
  </si>
  <si>
    <t>(e)</t>
  </si>
  <si>
    <t>(d)</t>
  </si>
  <si>
    <t>(c)</t>
  </si>
  <si>
    <t>(b)</t>
  </si>
  <si>
    <t>(a)</t>
  </si>
  <si>
    <t>RESALE FIRM</t>
  </si>
  <si>
    <t>RESALE OTHER</t>
  </si>
  <si>
    <t>SALES FOR</t>
  </si>
  <si>
    <t>FOR THE 3-Yr Average</t>
  </si>
  <si>
    <t>BAD DEBT</t>
  </si>
  <si>
    <t>PUGET SOUND ENERGY - ELECTRIC</t>
  </si>
  <si>
    <t>Electric Uncollectible Acc</t>
  </si>
  <si>
    <t>*** Over/underabsorption</t>
  </si>
  <si>
    <t>**  Debit</t>
  </si>
  <si>
    <t>*   Gas Uncollectible Accounts</t>
  </si>
  <si>
    <t xml:space="preserve">90400302  3180 -Uncollectible Accts- Accrual- Gas </t>
  </si>
  <si>
    <t>*   Electric Uncollectible Accounts</t>
  </si>
  <si>
    <t xml:space="preserve">90400002  3180- Uncollectible Accts- Accrual- Elec </t>
  </si>
  <si>
    <t>Act. Costs</t>
  </si>
  <si>
    <t>Puget Sound Energy / Net Write-Offs</t>
  </si>
  <si>
    <t/>
  </si>
  <si>
    <t>Sales to other utilities and marketers</t>
  </si>
  <si>
    <t>Transportation (Billed plus Change in Unbilled)</t>
  </si>
  <si>
    <t>Total retail sales</t>
  </si>
  <si>
    <t>Total billed to customers</t>
  </si>
  <si>
    <t>Sales for resale firm</t>
  </si>
  <si>
    <t>Public street &amp; hwy lighting</t>
  </si>
  <si>
    <t>Industrial</t>
  </si>
  <si>
    <t>Commercial</t>
  </si>
  <si>
    <t>Residential</t>
  </si>
  <si>
    <t>ACTUAL</t>
  </si>
  <si>
    <t>Total electric sales</t>
  </si>
  <si>
    <t>Total electric revenues</t>
  </si>
  <si>
    <t>SALE OF ELECTRICITY - REVENUE</t>
  </si>
  <si>
    <t>INCREASE (DECREASE)</t>
  </si>
  <si>
    <t>SUMMARY OF ELECTRIC OPERATING REVENUE &amp; KWH SALES</t>
  </si>
  <si>
    <t>Transmission Revenue</t>
  </si>
  <si>
    <t xml:space="preserve">    Other operating revenues</t>
  </si>
  <si>
    <t>COMMISSION BASIS REPORT</t>
  </si>
  <si>
    <t>Non-Core Gas Sales</t>
  </si>
  <si>
    <t>Other Misc Operating Revenue</t>
  </si>
  <si>
    <t>Decoupling Revenue</t>
  </si>
  <si>
    <t>Ending Balance minus Beginning Balance ====&gt;</t>
  </si>
  <si>
    <t>sum of net changes ==&gt;</t>
  </si>
  <si>
    <t>Beginning Balance</t>
  </si>
  <si>
    <t>Cum. balance</t>
  </si>
  <si>
    <t>Net Change</t>
  </si>
  <si>
    <t>Credit</t>
  </si>
  <si>
    <t>Debit</t>
  </si>
  <si>
    <t>Period</t>
  </si>
  <si>
    <t>prior e + d</t>
  </si>
  <si>
    <t>d = b - c</t>
  </si>
  <si>
    <t>c</t>
  </si>
  <si>
    <t>b</t>
  </si>
  <si>
    <t>a</t>
  </si>
  <si>
    <t xml:space="preserve">e = </t>
  </si>
  <si>
    <t>SAP 14400011 and 14400311</t>
  </si>
  <si>
    <t>Electric Reserve for Uncollectible Accounts</t>
  </si>
  <si>
    <t>(Note 1) Amounts are included to achieve a cash basis write-off for</t>
  </si>
  <si>
    <t>rate-making purposes.  The balance sheet accounts are credited when</t>
  </si>
  <si>
    <t>the monthly estimated accrual is made (dr. I/S and cr. B/S), and the</t>
  </si>
  <si>
    <t>accounts are debited when customer accounts are written off (dr. B/S</t>
  </si>
  <si>
    <t>and cr. B/S).  A negative means growth in the APUA which is a natural</t>
  </si>
  <si>
    <t>credit balance account.  When the balance grows, the estimated</t>
  </si>
  <si>
    <t xml:space="preserve">debits for the estimated accrual were too high for the period. </t>
  </si>
  <si>
    <t>APUA credit balance sheet account.  Additionally, it means the</t>
  </si>
  <si>
    <t>income statement debits for the estimated accrual were too low for</t>
  </si>
  <si>
    <t>the period.  Therefore, the balance sheet reduction is used to</t>
  </si>
  <si>
    <t>increase the inadequate accrual on the income statement.</t>
  </si>
  <si>
    <t>Therefore, the balance sheet growth is used to reduce the excess</t>
  </si>
  <si>
    <t>accruals are in excess of the write-offs and the income statement</t>
  </si>
  <si>
    <t>accrual on the income statement. A positive means a reduction in the</t>
  </si>
  <si>
    <t>Orders/Accounts</t>
  </si>
  <si>
    <t>90400003 9800- Uncollectible Accts-Accrual- Elec</t>
  </si>
  <si>
    <t>90400303 9800- Uncollectible Accts-Accrual-Gas</t>
  </si>
  <si>
    <t xml:space="preserve">90400002  3011- Uncollectible Accts- Accrual- Elec </t>
  </si>
  <si>
    <t xml:space="preserve">90400302  3011 -Uncollectible Accts- Accrual- Gas </t>
  </si>
  <si>
    <t>December</t>
  </si>
  <si>
    <t>August</t>
  </si>
  <si>
    <t>12ME December 2017</t>
  </si>
  <si>
    <t>12ME December 2016</t>
  </si>
  <si>
    <t>12ME December 2015</t>
  </si>
  <si>
    <t>12ME December 2014</t>
  </si>
  <si>
    <t>Net write-off for 12ME December 2016:</t>
  </si>
  <si>
    <t>Net write-off for 12ME December 2015:</t>
  </si>
  <si>
    <t>Net write-off for 12ME December 2014:</t>
  </si>
  <si>
    <t>Plus change in 14400311</t>
  </si>
  <si>
    <t>3-Yr Average of</t>
  </si>
  <si>
    <t>90400005 9806 - Non- Consumption Bad Debt</t>
  </si>
  <si>
    <t>90400006 3515 - Non-Consumption bad Debt</t>
  </si>
  <si>
    <t>90400007 3515 - Non-Consumption bad Debt</t>
  </si>
  <si>
    <t>90400304 9806 - Non-Consumption Bad Debt</t>
  </si>
  <si>
    <t>12ME December 2018</t>
  </si>
  <si>
    <t>Net write-off for 12ME December 2018</t>
  </si>
  <si>
    <t>Net write-off for 12ME December 2017:</t>
  </si>
  <si>
    <t>90400002 3011 - Uncollectible Accts - Acc</t>
  </si>
  <si>
    <t>90400003  9800 - Uncollectible Accts - Acc</t>
  </si>
  <si>
    <t>90400302 3011 - Uncollectible Accts - Acc</t>
  </si>
  <si>
    <t>90400303  9800 - Uncollectible Accts - Acc</t>
  </si>
  <si>
    <t>12 ME 12/01/2018 AND 8/31/2018</t>
  </si>
  <si>
    <t>PUGET SOUND ENERGY-ELECTRIC &amp; GAS</t>
  </si>
  <si>
    <t>ALLOCATION METHODS</t>
  </si>
  <si>
    <t>Method</t>
  </si>
  <si>
    <t>Description</t>
  </si>
  <si>
    <t>Electric</t>
  </si>
  <si>
    <t>Gas</t>
  </si>
  <si>
    <t>Total</t>
  </si>
  <si>
    <t>*</t>
  </si>
  <si>
    <t>12 Month Average Number of Customers</t>
  </si>
  <si>
    <t>Percent</t>
  </si>
  <si>
    <t>Joint Meter Reading Customers</t>
  </si>
  <si>
    <t>Non-Production Plant</t>
  </si>
  <si>
    <t xml:space="preserve"> Distribution</t>
  </si>
  <si>
    <t xml:space="preserve"> Transmission </t>
  </si>
  <si>
    <t xml:space="preserve"> Direct General Plant</t>
  </si>
  <si>
    <t>4-Factor Allocator</t>
  </si>
  <si>
    <t xml:space="preserve">  </t>
  </si>
  <si>
    <t xml:space="preserve">     Number of Customers</t>
  </si>
  <si>
    <t xml:space="preserve">     Percent</t>
  </si>
  <si>
    <t xml:space="preserve">     Labor - Direct Charge to O&amp;M</t>
  </si>
  <si>
    <t xml:space="preserve">     T&amp;D O&amp;M Expense (Less Labor)</t>
  </si>
  <si>
    <t xml:space="preserve">     Net Classified Plant (Excluding General (Common) Plant)</t>
  </si>
  <si>
    <t>Total Percentages</t>
  </si>
  <si>
    <t>Employee Benefits</t>
  </si>
  <si>
    <t>Direct Labor Accts 500-935</t>
  </si>
  <si>
    <t>`</t>
  </si>
  <si>
    <t>O&amp;M Split</t>
  </si>
  <si>
    <t>Combined</t>
  </si>
  <si>
    <t>Utility</t>
  </si>
  <si>
    <t>Non-Utility</t>
  </si>
  <si>
    <t>Capital</t>
  </si>
  <si>
    <t>Percent Total</t>
  </si>
  <si>
    <t>Order Group 904 (ZRW_ZO12) + CE 68066430</t>
  </si>
  <si>
    <t>Orders</t>
  </si>
  <si>
    <t>12 Months</t>
  </si>
  <si>
    <t>12/2018</t>
  </si>
  <si>
    <t>11/2018</t>
  </si>
  <si>
    <t>10/2018</t>
  </si>
  <si>
    <t>9/2018</t>
  </si>
  <si>
    <t>8/2018</t>
  </si>
  <si>
    <t>7/2018</t>
  </si>
  <si>
    <t>6/2018</t>
  </si>
  <si>
    <t>5/2018</t>
  </si>
  <si>
    <t>4/2018</t>
  </si>
  <si>
    <t>3/2018</t>
  </si>
  <si>
    <t>2/2018</t>
  </si>
  <si>
    <t>1/2018</t>
  </si>
  <si>
    <t xml:space="preserve">    90400003  9800 -Uncollectible Accts- Accrual- Elec</t>
  </si>
  <si>
    <t xml:space="preserve">    90400005  9806 - Non-Consumption Bad Debt - Elec</t>
  </si>
  <si>
    <t xml:space="preserve">    90400006  3515-Non-Consumption Bad Debt - Wireless</t>
  </si>
  <si>
    <t xml:space="preserve">    90400007  3515-Non-Consumption Bad Debt - Wireline</t>
  </si>
  <si>
    <t>CE 68066430 charged to order 3000004037 with 587 Reg Ind</t>
  </si>
  <si>
    <t>*   Electric Uncollectible Accts</t>
  </si>
  <si>
    <t xml:space="preserve">    90400303  9800 -Uncollectible Accts- Accrual- Gas</t>
  </si>
  <si>
    <t xml:space="preserve">    90400304  9806 - Non-Consumption Bad Debt - Gas</t>
  </si>
  <si>
    <t xml:space="preserve">    90400600  9806 - Non-Consumption Bad Debt - Common</t>
  </si>
  <si>
    <t>*   Common Uncollectible Accounts</t>
  </si>
  <si>
    <t>Order Group 904</t>
  </si>
  <si>
    <t>Difference = CE 68066430 charged to order 3000004037 with</t>
  </si>
  <si>
    <t>587 Reg Ind</t>
  </si>
  <si>
    <t>Electric 12 Month Avg Cust Allocator</t>
  </si>
  <si>
    <t>Gas 12 Month Avg Cust Allocator</t>
  </si>
  <si>
    <t>Common</t>
  </si>
  <si>
    <t>From 12ME December 2018 Income Statement</t>
  </si>
  <si>
    <t xml:space="preserve">Gas </t>
  </si>
  <si>
    <t>Electric Common</t>
  </si>
  <si>
    <t>Gas Common</t>
  </si>
  <si>
    <t>Electric Alloc</t>
  </si>
  <si>
    <t>Gas Alloc</t>
  </si>
  <si>
    <t xml:space="preserve">               (20) 904 - Uncollectible Accounts</t>
  </si>
  <si>
    <t>From July through December FERC Module Income Statement</t>
  </si>
  <si>
    <t>From Jan through June UIPlanner Income Statement</t>
  </si>
  <si>
    <t>Due to sub work paper using FM allocation which is slightly off of flat allocation</t>
  </si>
  <si>
    <t>factor vs flat allocation factor being used in 12ME statement which is the appropriate</t>
  </si>
  <si>
    <t>amount</t>
  </si>
  <si>
    <t>Line 11 shows bad debt CE was posted to order 3000004037 which has a 587 Regulatory Indicator.  Bad debt on Energy Diversion.</t>
  </si>
  <si>
    <t>90400600  9806 - Non-Consumption Bad Debt - Common</t>
  </si>
  <si>
    <t>12 ME 12/01/2019 AND 8/31/2019</t>
  </si>
  <si>
    <t xml:space="preserve">   90400003  9800 -Uncollectible Accts- Accrual- Elec</t>
  </si>
  <si>
    <t xml:space="preserve">   90400004  9810 – Uncollectable Acct Write-off</t>
  </si>
  <si>
    <t xml:space="preserve">   90400005  9806 - Non-Consumption Bad Debt - Elec</t>
  </si>
  <si>
    <t xml:space="preserve">   90400006  3515-Non-Consumption Bad Debt - Wireless</t>
  </si>
  <si>
    <t xml:space="preserve">   90400007  3515-Non-Consumption Bad Debt - Wireline</t>
  </si>
  <si>
    <t>*  Electric Uncollectible Accts</t>
  </si>
  <si>
    <t xml:space="preserve">   90400303  9800 -Uncollectible Accts- Accrual- Gas</t>
  </si>
  <si>
    <t>*  Gas Uncollectible Accounts</t>
  </si>
  <si>
    <t xml:space="preserve">   90400600  9806 - Non-Consumption Bad Debt - Common</t>
  </si>
  <si>
    <t>*  Common Uncollectible Accounts</t>
  </si>
  <si>
    <t>** Total</t>
  </si>
  <si>
    <t>12ME December 2019</t>
  </si>
  <si>
    <t>Amount</t>
  </si>
  <si>
    <t>Regulatory indicator</t>
  </si>
  <si>
    <t>4073</t>
  </si>
  <si>
    <t>4150</t>
  </si>
  <si>
    <t>4171</t>
  </si>
  <si>
    <t>4190</t>
  </si>
  <si>
    <t>4215</t>
  </si>
  <si>
    <t>4267</t>
  </si>
  <si>
    <t>4310</t>
  </si>
  <si>
    <t>4400</t>
  </si>
  <si>
    <t>4420</t>
  </si>
  <si>
    <t>4440</t>
  </si>
  <si>
    <t>4471</t>
  </si>
  <si>
    <t>4472</t>
  </si>
  <si>
    <t>4473</t>
  </si>
  <si>
    <t>4500</t>
  </si>
  <si>
    <t>4510</t>
  </si>
  <si>
    <t>4540</t>
  </si>
  <si>
    <t>4563</t>
  </si>
  <si>
    <t>4800</t>
  </si>
  <si>
    <t>4810</t>
  </si>
  <si>
    <t>4870</t>
  </si>
  <si>
    <t>4880</t>
  </si>
  <si>
    <t>4893</t>
  </si>
  <si>
    <t>4930</t>
  </si>
  <si>
    <t>4950</t>
  </si>
  <si>
    <t>5390</t>
  </si>
  <si>
    <t>5450</t>
  </si>
  <si>
    <t>5460</t>
  </si>
  <si>
    <t>5490</t>
  </si>
  <si>
    <t>5630</t>
  </si>
  <si>
    <t>5710</t>
  </si>
  <si>
    <t>5830</t>
  </si>
  <si>
    <t>5860</t>
  </si>
  <si>
    <t>5870</t>
  </si>
  <si>
    <t>5880</t>
  </si>
  <si>
    <t>5920</t>
  </si>
  <si>
    <t>5930</t>
  </si>
  <si>
    <t>5940</t>
  </si>
  <si>
    <t>5970</t>
  </si>
  <si>
    <t>8040</t>
  </si>
  <si>
    <t>8780</t>
  </si>
  <si>
    <t>8800</t>
  </si>
  <si>
    <t>8870</t>
  </si>
  <si>
    <t>8920</t>
  </si>
  <si>
    <t>8930</t>
  </si>
  <si>
    <t>9020</t>
  </si>
  <si>
    <t>9021</t>
  </si>
  <si>
    <t>9022</t>
  </si>
  <si>
    <t>9030</t>
  </si>
  <si>
    <t>9200</t>
  </si>
  <si>
    <t>9220</t>
  </si>
  <si>
    <t>9240</t>
  </si>
  <si>
    <t>9250</t>
  </si>
  <si>
    <t>9350</t>
  </si>
  <si>
    <t>Overall Result</t>
  </si>
  <si>
    <t>Cost Element</t>
  </si>
  <si>
    <t>$</t>
  </si>
  <si>
    <t>1000BPC_OPREVS</t>
  </si>
  <si>
    <t>Operating Revenues</t>
  </si>
  <si>
    <t>44000001</t>
  </si>
  <si>
    <t>Electric - Residential Sales</t>
  </si>
  <si>
    <t>44200011</t>
  </si>
  <si>
    <t>Electric - Commercial Sales</t>
  </si>
  <si>
    <t>44200021</t>
  </si>
  <si>
    <t>Electric - Industrial Sales</t>
  </si>
  <si>
    <t>44200031</t>
  </si>
  <si>
    <t>Electric - Commercial Transportation Rev</t>
  </si>
  <si>
    <t>44200041</t>
  </si>
  <si>
    <t>Electric - Industrial Transportation Rev</t>
  </si>
  <si>
    <t>44400001</t>
  </si>
  <si>
    <t>Electric - Public Street &amp; Highway Light</t>
  </si>
  <si>
    <t>44700011</t>
  </si>
  <si>
    <t>Electric - Sales For Resale - Firm</t>
  </si>
  <si>
    <t>44700031</t>
  </si>
  <si>
    <t>Electric - Sales For Resale - Other Util</t>
  </si>
  <si>
    <t>45000001</t>
  </si>
  <si>
    <t>Electric - Customer Late Payment Charges</t>
  </si>
  <si>
    <t>45100031</t>
  </si>
  <si>
    <t>Electric - Reconnect Charges-Misc Svc Rv</t>
  </si>
  <si>
    <t>45100131</t>
  </si>
  <si>
    <t>Electric - Billing Initiation Fee</t>
  </si>
  <si>
    <t>45100141</t>
  </si>
  <si>
    <t>Electric - Returned Payment Fee</t>
  </si>
  <si>
    <t>45100151</t>
  </si>
  <si>
    <t>Non-Consumption Utility Tax Electric</t>
  </si>
  <si>
    <t>45100161</t>
  </si>
  <si>
    <t>Non-Consumption SD Utility Tax Electric</t>
  </si>
  <si>
    <t>45400011</t>
  </si>
  <si>
    <t>Steam Plant Rental Inc-Rent fr Elec Prpt</t>
  </si>
  <si>
    <t>45400031</t>
  </si>
  <si>
    <t>Transfrm &amp; Misc Equip-Rent fr Elec Prprt</t>
  </si>
  <si>
    <t>45400051</t>
  </si>
  <si>
    <t>Misc  - Rent from Electric Property</t>
  </si>
  <si>
    <t>45600091</t>
  </si>
  <si>
    <t>Misc Other Electric Service Revenue</t>
  </si>
  <si>
    <t>45600201</t>
  </si>
  <si>
    <t>Sale of Non-Core Gas</t>
  </si>
  <si>
    <t>45600211</t>
  </si>
  <si>
    <t>Cost of Non-Core Gas Sold</t>
  </si>
  <si>
    <t>48000002</t>
  </si>
  <si>
    <t>Gas - Residential Revenues</t>
  </si>
  <si>
    <t>48100002</t>
  </si>
  <si>
    <t>Gas - Commercial Firm Revenue</t>
  </si>
  <si>
    <t>48100012</t>
  </si>
  <si>
    <t>Gas - Industrial Firm Revenue</t>
  </si>
  <si>
    <t>48100022</t>
  </si>
  <si>
    <t>Gas - Commercial Interruptible Revenue</t>
  </si>
  <si>
    <t>48100032</t>
  </si>
  <si>
    <t>Gas - Industrial Interruptible Revenue</t>
  </si>
  <si>
    <t>48700002</t>
  </si>
  <si>
    <t>Late Pay Fee - Gas</t>
  </si>
  <si>
    <t>48800012</t>
  </si>
  <si>
    <t>Gas - Service Initiation Charges</t>
  </si>
  <si>
    <t>48800102</t>
  </si>
  <si>
    <t>Gas - Billing Initiation Fee</t>
  </si>
  <si>
    <t>48800112</t>
  </si>
  <si>
    <t>Gas - Returned Payment Fee</t>
  </si>
  <si>
    <t>48800122</t>
  </si>
  <si>
    <t>Non-Consumption Utility Tax Gas</t>
  </si>
  <si>
    <t>48800132</t>
  </si>
  <si>
    <t>Non-Consumption SD Utility Tax Gas</t>
  </si>
  <si>
    <t>48930002</t>
  </si>
  <si>
    <t>Gas - Commercial Transportation Revenue</t>
  </si>
  <si>
    <t>48930012</t>
  </si>
  <si>
    <t>Gas - Industrial Transportation Revenue</t>
  </si>
  <si>
    <t>49300142</t>
  </si>
  <si>
    <t>Gas Rental Services Revenue</t>
  </si>
  <si>
    <t>49500062</t>
  </si>
  <si>
    <t>Gas - Miscellaneous Revenue</t>
  </si>
  <si>
    <t>60920000</t>
  </si>
  <si>
    <t>Write Off Damage Claims</t>
  </si>
  <si>
    <t>68047000</t>
  </si>
  <si>
    <t>Damage Claim Billing</t>
  </si>
  <si>
    <t>68061000</t>
  </si>
  <si>
    <t>Non-Consumption Billing</t>
  </si>
  <si>
    <t>68061040</t>
  </si>
  <si>
    <t>Write-off Non-Cons Bill- Order 41500005</t>
  </si>
  <si>
    <t>68061080</t>
  </si>
  <si>
    <t>Write-off Non-Cons Bill- Order 45100101</t>
  </si>
  <si>
    <t>68066360</t>
  </si>
  <si>
    <t>NC Bad Debt Expense GFR</t>
  </si>
  <si>
    <t>68066380</t>
  </si>
  <si>
    <t>NC Bad Debt Expense Ltd. Use Permit</t>
  </si>
  <si>
    <t>68066430</t>
  </si>
  <si>
    <t>NC Bad Debt Expense Meter Tampering</t>
  </si>
  <si>
    <t>68066480</t>
  </si>
  <si>
    <t>NC Bad Debt Expense PCS</t>
  </si>
  <si>
    <t>68066500</t>
  </si>
  <si>
    <t>NC Bad Debt Expense Pole Contract</t>
  </si>
  <si>
    <t>68066600</t>
  </si>
  <si>
    <t>NC Bad Debt Expense E Diversion 1</t>
  </si>
  <si>
    <t>68066610</t>
  </si>
  <si>
    <t>NC Bad Debt Expense E Diversion 3</t>
  </si>
  <si>
    <t>68068220</t>
  </si>
  <si>
    <t>NC Bad Debt Expense E Temp Svc</t>
  </si>
  <si>
    <t>68068230</t>
  </si>
  <si>
    <t>NC Bad Debt Expense CCS</t>
  </si>
  <si>
    <t>68068300</t>
  </si>
  <si>
    <t>NC Bad Debt Expense E Modified Svc</t>
  </si>
  <si>
    <t>68999000</t>
  </si>
  <si>
    <t>Residual Amount in Order after Tech Comp</t>
  </si>
  <si>
    <t>69990220</t>
  </si>
  <si>
    <t>Transfer - Operating Revenues</t>
  </si>
  <si>
    <t>FERC 5870 Order 3000004037 ELE DIVERSION/TAMPERING UNCOLL COSTS</t>
  </si>
  <si>
    <t>FERC 4171 Order 41710087 Non-Consumption Bad Debt-Non-Utility</t>
  </si>
  <si>
    <t>Total for All Cost Elements</t>
  </si>
  <si>
    <t>Common Charges Allocation</t>
  </si>
  <si>
    <t>904 Electric Direct Total</t>
  </si>
  <si>
    <t>904 Electric Portion of Common</t>
  </si>
  <si>
    <t>Plus FERC 5870 and 4171</t>
  </si>
  <si>
    <t>Total Electric Uncollectible accounts</t>
  </si>
  <si>
    <t>12ME December 2020</t>
  </si>
  <si>
    <t>FOR THE TWELVE MONTHS ENDED DECEMBER 31, 2020</t>
  </si>
  <si>
    <t>Fiscal year</t>
  </si>
  <si>
    <t>68066320</t>
  </si>
  <si>
    <t>NC Bad Debt Expense CAN</t>
  </si>
  <si>
    <t>FOR THE TWELVE MONTHS ENDED DECEMBER 31, 2021</t>
  </si>
  <si>
    <t>12ME December 2021</t>
  </si>
  <si>
    <t>Net write-off for 12ME December 2021</t>
  </si>
  <si>
    <t>Net write-off for 12ME December 2020</t>
  </si>
  <si>
    <t>FOR THE TWELVE MONTHS ENDED DECEMBER 31, 2019</t>
  </si>
  <si>
    <t>FOR THE TWELVE MONTHS ENDED DECEMBER 31, 2022</t>
  </si>
  <si>
    <t>12 ME 12/01/2020 AND 8/31/2020</t>
  </si>
  <si>
    <t>12 ME 12/01/2021 AND 8/31/2021</t>
  </si>
  <si>
    <t>12 ME 12/01/2022 AND 8/31/2022</t>
  </si>
  <si>
    <t>12ME December 2022</t>
  </si>
  <si>
    <t>Net write-off for 12ME December 2022</t>
  </si>
  <si>
    <t>TWELVE MONTHS ENDED AUGUST 31, 2017, 2018, 2019, 2020, 2021, 2022</t>
  </si>
  <si>
    <t xml:space="preserve"> Non-Consumption Billing</t>
  </si>
  <si>
    <t xml:space="preserve"> NC Bad Debt Expense Ltd. Use Permit</t>
  </si>
  <si>
    <t xml:space="preserve"> NC Bad Debt Expense Meter Tampering</t>
  </si>
  <si>
    <t xml:space="preserve"> NC Bad Debt Expense PCS</t>
  </si>
  <si>
    <t xml:space="preserve"> NC Bad Debt Expense Pole Contract</t>
  </si>
  <si>
    <t xml:space="preserve"> NC Bad Debt Expense E Temp Svc</t>
  </si>
  <si>
    <t xml:space="preserve"> NC Bad Debt Expense CCS</t>
  </si>
  <si>
    <t xml:space="preserve"> NC Bad Debt Expense E Modified Svc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</si>
</sst>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."/>
    <numFmt numFmtId="165" formatCode="0.000000"/>
    <numFmt numFmtId="166" formatCode="0.0000%"/>
    <numFmt numFmtId="167" formatCode="0.0000000%"/>
    <numFmt numFmtId="168" formatCode="yyyy"/>
    <numFmt numFmtId="169" formatCode="_(* #,##0.00000_);_(* \(#,##0.00000\);_(* &quot;-&quot;??_);_(@_)"/>
    <numFmt numFmtId="170" formatCode="0.0000000"/>
    <numFmt numFmtId="171" formatCode="d\.mmm\.yy"/>
    <numFmt numFmtId="172" formatCode="dd\-mmm\-yy"/>
    <numFmt numFmtId="173" formatCode="_-* #,##0.00\ _D_M_-;\-* #,##0.00\ _D_M_-;_-* &quot;-&quot;??\ _D_M_-;_-@_-"/>
    <numFmt numFmtId="174" formatCode="&quot;$&quot;#,##0.00;\(&quot;$&quot;#,##0.00\)"/>
    <numFmt numFmtId="175" formatCode="&quot;$&quot;#,##0\ ;\(&quot;$&quot;#,##0\)"/>
    <numFmt numFmtId="176" formatCode="0.00_)"/>
    <numFmt numFmtId="177" formatCode="mmmm\ d\,\ yyyy"/>
    <numFmt numFmtId="178" formatCode="0.00000%"/>
    <numFmt numFmtId="179" formatCode="_(&quot;$&quot;* #,##0.0000_);_(&quot;$&quot;* \(#,##0.0000\);_(&quot;$&quot;* &quot;-&quot;????_);_(@_)"/>
    <numFmt numFmtId="180" formatCode="_(* #,##0_);_(* \(#,##0\);_(* &quot;-&quot;??_);_(@_)"/>
    <numFmt numFmtId="181" formatCode="_(* #,##0.0_);_(* \(#,##0.0\);_(* &quot;-&quot;_);_(@_)"/>
    <numFmt numFmtId="182" formatCode="&quot;$&quot;#,##0.00"/>
    <numFmt numFmtId="183" formatCode="_-* #,##0.00\ &quot;DM&quot;_-;\-* #,##0.00\ &quot;DM&quot;_-;_-* &quot;-&quot;??\ &quot;DM&quot;_-;_-@_-"/>
    <numFmt numFmtId="184" formatCode="0000"/>
    <numFmt numFmtId="185" formatCode="000000"/>
    <numFmt numFmtId="186" formatCode="_(&quot;$&quot;* #,##0.0_);_(&quot;$&quot;* \(#,##0.0\);_(&quot;$&quot;* &quot;-&quot;??_);_(@_)"/>
    <numFmt numFmtId="187" formatCode="0.0%"/>
    <numFmt numFmtId="188" formatCode="#,##0_-;#,##0\-;&quot; &quot;"/>
    <numFmt numFmtId="189" formatCode="00000"/>
    <numFmt numFmtId="190" formatCode="###,000"/>
    <numFmt numFmtId="191" formatCode="_(&quot;$&quot;* #,##0_);_(&quot;$&quot;* \(#,##0\);_(&quot;$&quot;* &quot;-&quot;??_);_(@_)"/>
    <numFmt numFmtId="192" formatCode="_([$€-2]* #,##0.00_);_([$€-2]* \(#,##0.00\);_([$€-2]* &quot;-&quot;??_)"/>
    <numFmt numFmtId="193" formatCode="&quot;$&quot;#,##0;\-&quot;$&quot;#,##0"/>
    <numFmt numFmtId="194" formatCode="#,##0.00_-;#,##0.00\-;&quot; &quot;"/>
    <numFmt numFmtId="195" formatCode="&quot;[-] &quot;@"/>
    <numFmt numFmtId="196" formatCode="#,##0;\-#,##0;#,##0"/>
    <numFmt numFmtId="197" formatCode="&quot;       &quot;@"/>
  </numFmts>
  <fonts count="13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8"/>
      <name val="MS Sans Serif"/>
      <family val="2"/>
    </font>
    <font>
      <sz val="12"/>
      <name val="MS Serif"/>
      <family val="1"/>
    </font>
    <font>
      <sz val="10"/>
      <color indexed="8"/>
      <name val="Arial"/>
      <family val="2"/>
    </font>
    <font>
      <sz val="10"/>
      <color indexed="22"/>
      <name val="Arial"/>
      <family val="2"/>
    </font>
    <font>
      <sz val="10"/>
      <name val="Helv"/>
    </font>
    <font>
      <sz val="12"/>
      <name val="Times"/>
      <family val="1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b/>
      <sz val="11"/>
      <color indexed="8"/>
      <name val="Calibri"/>
      <family val="2"/>
    </font>
    <font>
      <sz val="12"/>
      <color indexed="24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b/>
      <sz val="10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ntique Olive"/>
      <family val="2"/>
    </font>
    <font>
      <sz val="8"/>
      <name val="Geneva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</font>
    <font>
      <sz val="9"/>
      <color rgb="FFFF0000"/>
      <name val="Arial"/>
      <family val="2"/>
    </font>
    <font>
      <sz val="11"/>
      <name val="univers (E1)"/>
    </font>
    <font>
      <b/>
      <sz val="9"/>
      <color rgb="FFFF0000"/>
      <name val="Arial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color indexed="24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1"/>
      <color theme="1"/>
      <name val="Arial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sz val="18"/>
      <color indexed="56"/>
      <name val="Cambria"/>
      <family val="2"/>
    </font>
    <font>
      <sz val="9"/>
      <color rgb="FFFF000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  <scheme val="minor"/>
    </font>
    <font>
      <sz val="8"/>
      <color rgb="FFFF0000"/>
      <name val="Arial"/>
      <family val="2"/>
    </font>
  </fonts>
  <fills count="15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0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CC"/>
      </patternFill>
    </fill>
    <fill>
      <patternFill patternType="solid">
        <fgColor indexed="43"/>
      </patternFill>
    </fill>
    <fill>
      <patternFill patternType="solid">
        <fgColor indexed="40"/>
        <bgColor indexed="64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49"/>
      </patternFill>
    </fill>
    <fill>
      <patternFill patternType="solid">
        <fgColor indexed="12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DFF"/>
        <bgColor indexed="64"/>
      </patternFill>
    </fill>
    <fill>
      <patternFill patternType="solid">
        <fgColor theme="0" tint="-0.14999847407452621"/>
        <bgColor indexed="64"/>
      </patternFill>
    </fill>
  </fills>
  <borders count="6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-0.24994659260841701"/>
      </bottom>
      <diagonal/>
    </border>
  </borders>
  <cellStyleXfs count="12208">
    <xf numFmtId="0" fontId="0" fillId="0" borderId="0"/>
    <xf numFmtId="165" fontId="2" fillId="0" borderId="0">
      <alignment horizontal="left" wrapText="1"/>
    </xf>
    <xf numFmtId="169" fontId="2" fillId="0" borderId="0">
      <alignment horizontal="left" wrapText="1"/>
    </xf>
    <xf numFmtId="170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0" fontId="8" fillId="0" borderId="0"/>
    <xf numFmtId="169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0" fontId="8" fillId="0" borderId="0"/>
    <xf numFmtId="184" fontId="54" fillId="0" borderId="0">
      <alignment horizontal="left"/>
    </xf>
    <xf numFmtId="185" fontId="55" fillId="0" borderId="0">
      <alignment horizontal="left"/>
    </xf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10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10" fillId="20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10" fillId="20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3" borderId="0" applyNumberFormat="0" applyBorder="0" applyAlignment="0" applyProtection="0"/>
    <xf numFmtId="0" fontId="9" fillId="21" borderId="0" applyNumberFormat="0" applyBorder="0" applyAlignment="0" applyProtection="0"/>
    <xf numFmtId="0" fontId="9" fillId="16" borderId="0" applyNumberFormat="0" applyBorder="0" applyAlignment="0" applyProtection="0"/>
    <xf numFmtId="0" fontId="10" fillId="22" borderId="0" applyNumberFormat="0" applyBorder="0" applyAlignment="0" applyProtection="0"/>
    <xf numFmtId="0" fontId="55" fillId="0" borderId="0" applyFont="0" applyFill="0" applyBorder="0" applyAlignment="0" applyProtection="0">
      <alignment horizontal="right"/>
    </xf>
    <xf numFmtId="171" fontId="11" fillId="0" borderId="0" applyFill="0" applyBorder="0" applyAlignment="0"/>
    <xf numFmtId="41" fontId="2" fillId="23" borderId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15" fillId="0" borderId="0"/>
    <xf numFmtId="0" fontId="15" fillId="0" borderId="0"/>
    <xf numFmtId="0" fontId="16" fillId="0" borderId="0"/>
    <xf numFmtId="164" fontId="17" fillId="0" borderId="0">
      <protection locked="0"/>
    </xf>
    <xf numFmtId="0" fontId="16" fillId="0" borderId="0"/>
    <xf numFmtId="0" fontId="18" fillId="0" borderId="0" applyNumberFormat="0" applyAlignment="0">
      <alignment horizontal="left"/>
    </xf>
    <xf numFmtId="0" fontId="19" fillId="0" borderId="0" applyNumberFormat="0" applyAlignment="0"/>
    <xf numFmtId="0" fontId="15" fillId="0" borderId="0"/>
    <xf numFmtId="0" fontId="16" fillId="0" borderId="0"/>
    <xf numFmtId="0" fontId="15" fillId="0" borderId="0"/>
    <xf numFmtId="0" fontId="16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65" fontId="2" fillId="0" borderId="0"/>
    <xf numFmtId="2" fontId="21" fillId="0" borderId="0" applyFont="0" applyFill="0" applyBorder="0" applyAlignment="0" applyProtection="0"/>
    <xf numFmtId="0" fontId="15" fillId="0" borderId="0"/>
    <xf numFmtId="38" fontId="22" fillId="23" borderId="0" applyNumberFormat="0" applyBorder="0" applyAlignment="0" applyProtection="0"/>
    <xf numFmtId="186" fontId="49" fillId="0" borderId="0" applyNumberFormat="0" applyFill="0" applyBorder="0" applyProtection="0">
      <alignment horizontal="right"/>
    </xf>
    <xf numFmtId="0" fontId="23" fillId="0" borderId="1" applyNumberFormat="0" applyAlignment="0" applyProtection="0">
      <alignment horizontal="left"/>
    </xf>
    <xf numFmtId="0" fontId="23" fillId="0" borderId="2">
      <alignment horizontal="left"/>
    </xf>
    <xf numFmtId="14" fontId="27" fillId="27" borderId="3">
      <alignment horizontal="center" vertical="center" wrapText="1"/>
    </xf>
    <xf numFmtId="38" fontId="24" fillId="0" borderId="0"/>
    <xf numFmtId="40" fontId="24" fillId="0" borderId="0"/>
    <xf numFmtId="10" fontId="22" fillId="28" borderId="4" applyNumberFormat="0" applyBorder="0" applyAlignment="0" applyProtection="0"/>
    <xf numFmtId="41" fontId="25" fillId="29" borderId="5">
      <alignment horizontal="left"/>
      <protection locked="0"/>
    </xf>
    <xf numFmtId="10" fontId="25" fillId="29" borderId="5">
      <alignment horizontal="right"/>
      <protection locked="0"/>
    </xf>
    <xf numFmtId="0" fontId="22" fillId="23" borderId="0"/>
    <xf numFmtId="3" fontId="26" fillId="0" borderId="0" applyFill="0" applyBorder="0" applyAlignment="0" applyProtection="0"/>
    <xf numFmtId="44" fontId="27" fillId="0" borderId="6" applyNumberFormat="0" applyFont="0" applyAlignment="0">
      <alignment horizontal="center"/>
    </xf>
    <xf numFmtId="44" fontId="27" fillId="0" borderId="7" applyNumberFormat="0" applyFont="0" applyAlignment="0">
      <alignment horizontal="center"/>
    </xf>
    <xf numFmtId="37" fontId="28" fillId="0" borderId="0"/>
    <xf numFmtId="176" fontId="29" fillId="0" borderId="0"/>
    <xf numFmtId="0" fontId="22" fillId="3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3" fillId="0" borderId="0"/>
    <xf numFmtId="0" fontId="13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2" fillId="30" borderId="0"/>
    <xf numFmtId="0" fontId="2" fillId="0" borderId="0"/>
    <xf numFmtId="0" fontId="12" fillId="0" borderId="0"/>
    <xf numFmtId="165" fontId="2" fillId="0" borderId="0">
      <alignment horizontal="left" wrapText="1"/>
    </xf>
    <xf numFmtId="165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50" fillId="0" borderId="0"/>
    <xf numFmtId="165" fontId="51" fillId="0" borderId="0">
      <alignment horizontal="left" wrapText="1"/>
    </xf>
    <xf numFmtId="165" fontId="52" fillId="0" borderId="0">
      <alignment horizontal="left" wrapText="1"/>
    </xf>
    <xf numFmtId="165" fontId="53" fillId="0" borderId="0">
      <alignment horizontal="left" wrapText="1"/>
    </xf>
    <xf numFmtId="0" fontId="9" fillId="0" borderId="0"/>
    <xf numFmtId="0" fontId="2" fillId="0" borderId="0"/>
    <xf numFmtId="0" fontId="9" fillId="0" borderId="0"/>
    <xf numFmtId="0" fontId="3" fillId="0" borderId="0"/>
    <xf numFmtId="177" fontId="2" fillId="0" borderId="0">
      <alignment horizontal="left" wrapText="1"/>
    </xf>
    <xf numFmtId="0" fontId="2" fillId="0" borderId="0"/>
    <xf numFmtId="178" fontId="2" fillId="0" borderId="0">
      <alignment horizontal="left" wrapText="1"/>
    </xf>
    <xf numFmtId="0" fontId="2" fillId="0" borderId="0"/>
    <xf numFmtId="39" fontId="19" fillId="0" borderId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15" fillId="0" borderId="0"/>
    <xf numFmtId="0" fontId="15" fillId="0" borderId="0"/>
    <xf numFmtId="0" fontId="16" fillId="0" borderId="0"/>
    <xf numFmtId="187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1" fontId="2" fillId="32" borderId="5"/>
    <xf numFmtId="0" fontId="31" fillId="0" borderId="0" applyNumberFormat="0" applyFont="0" applyFill="0" applyBorder="0" applyAlignment="0" applyProtection="0">
      <alignment horizontal="left"/>
    </xf>
    <xf numFmtId="15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0" fontId="32" fillId="0" borderId="3">
      <alignment horizontal="center"/>
    </xf>
    <xf numFmtId="3" fontId="31" fillId="0" borderId="0" applyFont="0" applyFill="0" applyBorder="0" applyAlignment="0" applyProtection="0"/>
    <xf numFmtId="0" fontId="31" fillId="33" borderId="0" applyNumberFormat="0" applyFont="0" applyBorder="0" applyAlignment="0" applyProtection="0"/>
    <xf numFmtId="0" fontId="16" fillId="0" borderId="0"/>
    <xf numFmtId="3" fontId="33" fillId="0" borderId="0" applyFill="0" applyBorder="0" applyAlignment="0" applyProtection="0"/>
    <xf numFmtId="0" fontId="34" fillId="0" borderId="0"/>
    <xf numFmtId="42" fontId="2" fillId="28" borderId="0"/>
    <xf numFmtId="42" fontId="2" fillId="28" borderId="10">
      <alignment vertical="center"/>
    </xf>
    <xf numFmtId="0" fontId="27" fillId="28" borderId="11" applyNumberFormat="0">
      <alignment horizontal="center" vertical="center" wrapText="1"/>
    </xf>
    <xf numFmtId="10" fontId="2" fillId="28" borderId="0"/>
    <xf numFmtId="179" fontId="2" fillId="28" borderId="0"/>
    <xf numFmtId="180" fontId="24" fillId="0" borderId="0" applyBorder="0" applyAlignment="0"/>
    <xf numFmtId="42" fontId="2" fillId="28" borderId="12">
      <alignment horizontal="left"/>
    </xf>
    <xf numFmtId="179" fontId="35" fillId="28" borderId="12">
      <alignment horizontal="left"/>
    </xf>
    <xf numFmtId="14" fontId="30" fillId="0" borderId="0" applyNumberFormat="0" applyFill="0" applyBorder="0" applyAlignment="0" applyProtection="0">
      <alignment horizontal="left"/>
    </xf>
    <xf numFmtId="181" fontId="2" fillId="0" borderId="0" applyFont="0" applyFill="0" applyAlignment="0">
      <alignment horizontal="right"/>
    </xf>
    <xf numFmtId="4" fontId="13" fillId="29" borderId="9" applyNumberFormat="0" applyProtection="0">
      <alignment vertical="center"/>
    </xf>
    <xf numFmtId="4" fontId="36" fillId="29" borderId="9" applyNumberFormat="0" applyProtection="0">
      <alignment vertical="center"/>
    </xf>
    <xf numFmtId="4" fontId="13" fillId="29" borderId="9" applyNumberFormat="0" applyProtection="0">
      <alignment horizontal="left" vertical="center" indent="1"/>
    </xf>
    <xf numFmtId="4" fontId="13" fillId="29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0" fontId="2" fillId="35" borderId="0" applyNumberFormat="0" applyProtection="0">
      <alignment horizontal="left" vertical="center" indent="1"/>
    </xf>
    <xf numFmtId="4" fontId="13" fillId="36" borderId="9" applyNumberFormat="0" applyProtection="0">
      <alignment horizontal="right" vertical="center"/>
    </xf>
    <xf numFmtId="4" fontId="13" fillId="37" borderId="9" applyNumberFormat="0" applyProtection="0">
      <alignment horizontal="right" vertical="center"/>
    </xf>
    <xf numFmtId="4" fontId="13" fillId="38" borderId="9" applyNumberFormat="0" applyProtection="0">
      <alignment horizontal="right" vertical="center"/>
    </xf>
    <xf numFmtId="4" fontId="13" fillId="39" borderId="9" applyNumberFormat="0" applyProtection="0">
      <alignment horizontal="right" vertical="center"/>
    </xf>
    <xf numFmtId="4" fontId="13" fillId="40" borderId="9" applyNumberFormat="0" applyProtection="0">
      <alignment horizontal="right" vertical="center"/>
    </xf>
    <xf numFmtId="4" fontId="13" fillId="41" borderId="9" applyNumberFormat="0" applyProtection="0">
      <alignment horizontal="right" vertical="center"/>
    </xf>
    <xf numFmtId="4" fontId="13" fillId="42" borderId="9" applyNumberFormat="0" applyProtection="0">
      <alignment horizontal="right" vertical="center"/>
    </xf>
    <xf numFmtId="4" fontId="13" fillId="43" borderId="9" applyNumberFormat="0" applyProtection="0">
      <alignment horizontal="right" vertical="center"/>
    </xf>
    <xf numFmtId="4" fontId="13" fillId="44" borderId="9" applyNumberFormat="0" applyProtection="0">
      <alignment horizontal="right" vertical="center"/>
    </xf>
    <xf numFmtId="4" fontId="37" fillId="45" borderId="9" applyNumberFormat="0" applyProtection="0">
      <alignment horizontal="left" vertical="center" indent="1"/>
    </xf>
    <xf numFmtId="4" fontId="13" fillId="46" borderId="13" applyNumberFormat="0" applyProtection="0">
      <alignment horizontal="left" vertical="center" indent="1"/>
    </xf>
    <xf numFmtId="4" fontId="38" fillId="47" borderId="0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4" fontId="13" fillId="46" borderId="9" applyNumberFormat="0" applyProtection="0">
      <alignment horizontal="left" vertical="center" indent="1"/>
    </xf>
    <xf numFmtId="4" fontId="13" fillId="48" borderId="9" applyNumberFormat="0" applyProtection="0">
      <alignment horizontal="left" vertical="center" indent="1"/>
    </xf>
    <xf numFmtId="0" fontId="2" fillId="48" borderId="9" applyNumberFormat="0" applyProtection="0">
      <alignment horizontal="left" vertical="center" indent="1"/>
    </xf>
    <xf numFmtId="0" fontId="2" fillId="48" borderId="9" applyNumberFormat="0" applyProtection="0">
      <alignment horizontal="left" vertical="center" indent="1"/>
    </xf>
    <xf numFmtId="0" fontId="2" fillId="49" borderId="9" applyNumberFormat="0" applyProtection="0">
      <alignment horizontal="left" vertical="center" indent="1"/>
    </xf>
    <xf numFmtId="0" fontId="2" fillId="49" borderId="9" applyNumberFormat="0" applyProtection="0">
      <alignment horizontal="left" vertical="center" indent="1"/>
    </xf>
    <xf numFmtId="0" fontId="2" fillId="23" borderId="9" applyNumberFormat="0" applyProtection="0">
      <alignment horizontal="left" vertical="center" indent="1"/>
    </xf>
    <xf numFmtId="0" fontId="2" fillId="23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0" fontId="2" fillId="50" borderId="4" applyNumberFormat="0">
      <protection locked="0"/>
    </xf>
    <xf numFmtId="0" fontId="24" fillId="51" borderId="14" applyBorder="0"/>
    <xf numFmtId="4" fontId="13" fillId="52" borderId="9" applyNumberFormat="0" applyProtection="0">
      <alignment vertical="center"/>
    </xf>
    <xf numFmtId="4" fontId="36" fillId="52" borderId="9" applyNumberFormat="0" applyProtection="0">
      <alignment vertical="center"/>
    </xf>
    <xf numFmtId="4" fontId="13" fillId="52" borderId="9" applyNumberFormat="0" applyProtection="0">
      <alignment horizontal="left" vertical="center" indent="1"/>
    </xf>
    <xf numFmtId="4" fontId="13" fillId="52" borderId="9" applyNumberFormat="0" applyProtection="0">
      <alignment horizontal="left" vertical="center" indent="1"/>
    </xf>
    <xf numFmtId="4" fontId="13" fillId="46" borderId="9" applyNumberFormat="0" applyProtection="0">
      <alignment horizontal="right" vertical="center"/>
    </xf>
    <xf numFmtId="4" fontId="36" fillId="46" borderId="9" applyNumberFormat="0" applyProtection="0">
      <alignment horizontal="right" vertical="center"/>
    </xf>
    <xf numFmtId="0" fontId="2" fillId="34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0" fontId="39" fillId="0" borderId="0"/>
    <xf numFmtId="0" fontId="22" fillId="53" borderId="4"/>
    <xf numFmtId="4" fontId="40" fillId="46" borderId="9" applyNumberFormat="0" applyProtection="0">
      <alignment horizontal="right" vertical="center"/>
    </xf>
    <xf numFmtId="39" fontId="2" fillId="54" borderId="0"/>
    <xf numFmtId="0" fontId="41" fillId="0" borderId="0" applyNumberFormat="0" applyFill="0" applyBorder="0" applyAlignment="0" applyProtection="0"/>
    <xf numFmtId="38" fontId="22" fillId="0" borderId="15"/>
    <xf numFmtId="38" fontId="24" fillId="0" borderId="12"/>
    <xf numFmtId="39" fontId="30" fillId="55" borderId="0"/>
    <xf numFmtId="165" fontId="2" fillId="0" borderId="0">
      <alignment horizontal="left" wrapText="1"/>
    </xf>
    <xf numFmtId="169" fontId="2" fillId="0" borderId="0">
      <alignment horizontal="left" wrapText="1"/>
    </xf>
    <xf numFmtId="164" fontId="2" fillId="0" borderId="0">
      <alignment horizontal="left" wrapText="1"/>
    </xf>
    <xf numFmtId="179" fontId="2" fillId="0" borderId="0">
      <alignment horizontal="left" wrapText="1"/>
    </xf>
    <xf numFmtId="179" fontId="2" fillId="0" borderId="0">
      <alignment horizontal="left" wrapText="1"/>
    </xf>
    <xf numFmtId="179" fontId="2" fillId="0" borderId="0">
      <alignment horizontal="left" wrapText="1"/>
    </xf>
    <xf numFmtId="179" fontId="2" fillId="0" borderId="0">
      <alignment horizontal="left" wrapText="1"/>
    </xf>
    <xf numFmtId="177" fontId="2" fillId="0" borderId="0">
      <alignment horizontal="left" wrapText="1"/>
    </xf>
    <xf numFmtId="40" fontId="42" fillId="0" borderId="0" applyBorder="0">
      <alignment horizontal="right"/>
    </xf>
    <xf numFmtId="41" fontId="43" fillId="28" borderId="0">
      <alignment horizontal="left"/>
    </xf>
    <xf numFmtId="0" fontId="56" fillId="0" borderId="0"/>
    <xf numFmtId="0" fontId="57" fillId="0" borderId="0" applyFill="0" applyBorder="0" applyProtection="0">
      <alignment horizontal="left" vertical="top"/>
    </xf>
    <xf numFmtId="182" fontId="44" fillId="28" borderId="0">
      <alignment horizontal="left" vertical="center"/>
    </xf>
    <xf numFmtId="0" fontId="27" fillId="28" borderId="0">
      <alignment horizontal="left" wrapText="1"/>
    </xf>
    <xf numFmtId="0" fontId="45" fillId="0" borderId="0">
      <alignment horizontal="left" vertical="center"/>
    </xf>
    <xf numFmtId="0" fontId="16" fillId="0" borderId="16"/>
    <xf numFmtId="0" fontId="75" fillId="0" borderId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81" borderId="0" applyNumberFormat="0" applyBorder="0" applyAlignment="0" applyProtection="0"/>
    <xf numFmtId="0" fontId="74" fillId="81" borderId="0" applyNumberFormat="0" applyBorder="0" applyAlignment="0" applyProtection="0"/>
    <xf numFmtId="0" fontId="74" fillId="81" borderId="0" applyNumberFormat="0" applyBorder="0" applyAlignment="0" applyProtection="0"/>
    <xf numFmtId="0" fontId="74" fillId="81" borderId="0" applyNumberFormat="0" applyBorder="0" applyAlignment="0" applyProtection="0"/>
    <xf numFmtId="0" fontId="74" fillId="81" borderId="0" applyNumberFormat="0" applyBorder="0" applyAlignment="0" applyProtection="0"/>
    <xf numFmtId="0" fontId="74" fillId="81" borderId="0" applyNumberFormat="0" applyBorder="0" applyAlignment="0" applyProtection="0"/>
    <xf numFmtId="0" fontId="74" fillId="81" borderId="0" applyNumberFormat="0" applyBorder="0" applyAlignment="0" applyProtection="0"/>
    <xf numFmtId="0" fontId="74" fillId="81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70" fillId="61" borderId="32" applyNumberFormat="0" applyAlignment="0" applyProtection="0"/>
    <xf numFmtId="0" fontId="70" fillId="61" borderId="32" applyNumberFormat="0" applyAlignment="0" applyProtection="0"/>
    <xf numFmtId="0" fontId="70" fillId="61" borderId="32" applyNumberFormat="0" applyAlignment="0" applyProtection="0"/>
    <xf numFmtId="0" fontId="70" fillId="61" borderId="32" applyNumberFormat="0" applyAlignment="0" applyProtection="0"/>
    <xf numFmtId="0" fontId="70" fillId="61" borderId="32" applyNumberFormat="0" applyAlignment="0" applyProtection="0"/>
    <xf numFmtId="0" fontId="70" fillId="61" borderId="32" applyNumberFormat="0" applyAlignment="0" applyProtection="0"/>
    <xf numFmtId="0" fontId="70" fillId="61" borderId="32" applyNumberFormat="0" applyAlignment="0" applyProtection="0"/>
    <xf numFmtId="0" fontId="70" fillId="61" borderId="32" applyNumberFormat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0" fillId="0" borderId="26" applyNumberFormat="0" applyFill="0" applyAlignment="0" applyProtection="0"/>
    <xf numFmtId="0" fontId="60" fillId="0" borderId="26" applyNumberFormat="0" applyFill="0" applyAlignment="0" applyProtection="0"/>
    <xf numFmtId="0" fontId="60" fillId="0" borderId="26" applyNumberFormat="0" applyFill="0" applyAlignment="0" applyProtection="0"/>
    <xf numFmtId="0" fontId="60" fillId="0" borderId="26" applyNumberFormat="0" applyFill="0" applyAlignment="0" applyProtection="0"/>
    <xf numFmtId="0" fontId="60" fillId="0" borderId="26" applyNumberFormat="0" applyFill="0" applyAlignment="0" applyProtection="0"/>
    <xf numFmtId="0" fontId="60" fillId="0" borderId="26" applyNumberFormat="0" applyFill="0" applyAlignment="0" applyProtection="0"/>
    <xf numFmtId="0" fontId="60" fillId="0" borderId="26" applyNumberFormat="0" applyFill="0" applyAlignment="0" applyProtection="0"/>
    <xf numFmtId="0" fontId="60" fillId="0" borderId="26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7" fillId="60" borderId="30" applyNumberFormat="0" applyAlignment="0" applyProtection="0"/>
    <xf numFmtId="0" fontId="67" fillId="60" borderId="30" applyNumberFormat="0" applyAlignment="0" applyProtection="0"/>
    <xf numFmtId="0" fontId="67" fillId="60" borderId="30" applyNumberFormat="0" applyAlignment="0" applyProtection="0"/>
    <xf numFmtId="0" fontId="67" fillId="60" borderId="30" applyNumberFormat="0" applyAlignment="0" applyProtection="0"/>
    <xf numFmtId="0" fontId="67" fillId="60" borderId="30" applyNumberFormat="0" applyAlignment="0" applyProtection="0"/>
    <xf numFmtId="0" fontId="67" fillId="60" borderId="30" applyNumberFormat="0" applyAlignment="0" applyProtection="0"/>
    <xf numFmtId="0" fontId="67" fillId="60" borderId="30" applyNumberFormat="0" applyAlignment="0" applyProtection="0"/>
    <xf numFmtId="0" fontId="67" fillId="60" borderId="30" applyNumberFormat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73" fillId="0" borderId="33" applyNumberFormat="0" applyFill="0" applyAlignment="0" applyProtection="0"/>
    <xf numFmtId="0" fontId="73" fillId="0" borderId="33" applyNumberFormat="0" applyFill="0" applyAlignment="0" applyProtection="0"/>
    <xf numFmtId="0" fontId="73" fillId="0" borderId="33" applyNumberFormat="0" applyFill="0" applyAlignment="0" applyProtection="0"/>
    <xf numFmtId="0" fontId="73" fillId="0" borderId="33" applyNumberFormat="0" applyFill="0" applyAlignment="0" applyProtection="0"/>
    <xf numFmtId="0" fontId="73" fillId="0" borderId="33" applyNumberFormat="0" applyFill="0" applyAlignment="0" applyProtection="0"/>
    <xf numFmtId="0" fontId="73" fillId="0" borderId="33" applyNumberFormat="0" applyFill="0" applyAlignment="0" applyProtection="0"/>
    <xf numFmtId="0" fontId="73" fillId="0" borderId="33" applyNumberFormat="0" applyFill="0" applyAlignment="0" applyProtection="0"/>
    <xf numFmtId="0" fontId="73" fillId="0" borderId="33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176" fontId="29" fillId="0" borderId="0"/>
    <xf numFmtId="0" fontId="1" fillId="0" borderId="0"/>
    <xf numFmtId="0" fontId="1" fillId="0" borderId="0"/>
    <xf numFmtId="0" fontId="2" fillId="0" borderId="0"/>
    <xf numFmtId="0" fontId="58" fillId="0" borderId="0"/>
    <xf numFmtId="0" fontId="2" fillId="0" borderId="0"/>
    <xf numFmtId="0" fontId="1" fillId="0" borderId="0"/>
    <xf numFmtId="0" fontId="58" fillId="0" borderId="0"/>
    <xf numFmtId="0" fontId="3" fillId="0" borderId="0"/>
    <xf numFmtId="177" fontId="2" fillId="0" borderId="0">
      <alignment horizontal="left" wrapText="1"/>
    </xf>
    <xf numFmtId="0" fontId="1" fillId="0" borderId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0" fontId="58" fillId="86" borderId="34" applyNumberFormat="0" applyFont="0" applyAlignment="0" applyProtection="0"/>
    <xf numFmtId="0" fontId="1" fillId="86" borderId="34" applyNumberFormat="0" applyFont="0" applyAlignment="0" applyProtection="0"/>
    <xf numFmtId="0" fontId="1" fillId="86" borderId="34" applyNumberFormat="0" applyFont="0" applyAlignment="0" applyProtection="0"/>
    <xf numFmtId="0" fontId="1" fillId="86" borderId="34" applyNumberFormat="0" applyFont="0" applyAlignment="0" applyProtection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9" fontId="30" fillId="0" borderId="0" applyFont="0" applyFill="0" applyBorder="0" applyAlignment="0" applyProtection="0"/>
    <xf numFmtId="4" fontId="37" fillId="87" borderId="35" applyNumberFormat="0" applyProtection="0">
      <alignment vertical="center"/>
    </xf>
    <xf numFmtId="4" fontId="76" fillId="29" borderId="35" applyNumberFormat="0" applyProtection="0">
      <alignment vertical="center"/>
    </xf>
    <xf numFmtId="4" fontId="37" fillId="29" borderId="35" applyNumberFormat="0" applyProtection="0">
      <alignment horizontal="left" vertical="center" indent="1"/>
    </xf>
    <xf numFmtId="0" fontId="37" fillId="29" borderId="35" applyNumberFormat="0" applyProtection="0">
      <alignment horizontal="left" vertical="top" indent="1"/>
    </xf>
    <xf numFmtId="4" fontId="37" fillId="88" borderId="0" applyNumberFormat="0" applyProtection="0">
      <alignment horizontal="left" vertical="center" indent="1"/>
    </xf>
    <xf numFmtId="4" fontId="13" fillId="3" borderId="35" applyNumberFormat="0" applyProtection="0">
      <alignment horizontal="right" vertical="center"/>
    </xf>
    <xf numFmtId="4" fontId="13" fillId="9" borderId="35" applyNumberFormat="0" applyProtection="0">
      <alignment horizontal="right" vertical="center"/>
    </xf>
    <xf numFmtId="4" fontId="13" fillId="89" borderId="35" applyNumberFormat="0" applyProtection="0">
      <alignment horizontal="right" vertical="center"/>
    </xf>
    <xf numFmtId="4" fontId="13" fillId="11" borderId="35" applyNumberFormat="0" applyProtection="0">
      <alignment horizontal="right" vertical="center"/>
    </xf>
    <xf numFmtId="4" fontId="13" fillId="90" borderId="35" applyNumberFormat="0" applyProtection="0">
      <alignment horizontal="right" vertical="center"/>
    </xf>
    <xf numFmtId="4" fontId="13" fillId="91" borderId="35" applyNumberFormat="0" applyProtection="0">
      <alignment horizontal="right" vertical="center"/>
    </xf>
    <xf numFmtId="4" fontId="13" fillId="92" borderId="35" applyNumberFormat="0" applyProtection="0">
      <alignment horizontal="right" vertical="center"/>
    </xf>
    <xf numFmtId="4" fontId="13" fillId="93" borderId="35" applyNumberFormat="0" applyProtection="0">
      <alignment horizontal="right" vertical="center"/>
    </xf>
    <xf numFmtId="4" fontId="13" fillId="10" borderId="35" applyNumberFormat="0" applyProtection="0">
      <alignment horizontal="right" vertical="center"/>
    </xf>
    <xf numFmtId="4" fontId="37" fillId="94" borderId="36" applyNumberFormat="0" applyProtection="0">
      <alignment horizontal="left" vertical="center" indent="1"/>
    </xf>
    <xf numFmtId="4" fontId="13" fillId="95" borderId="0" applyNumberFormat="0" applyProtection="0">
      <alignment horizontal="left" vertical="center" indent="1"/>
    </xf>
    <xf numFmtId="4" fontId="13" fillId="96" borderId="35" applyNumberFormat="0" applyProtection="0">
      <alignment horizontal="right" vertical="center"/>
    </xf>
    <xf numFmtId="4" fontId="13" fillId="95" borderId="0" applyNumberFormat="0" applyProtection="0">
      <alignment horizontal="left" vertical="center" indent="1"/>
    </xf>
    <xf numFmtId="4" fontId="13" fillId="88" borderId="0" applyNumberFormat="0" applyProtection="0">
      <alignment horizontal="left" vertical="center" indent="1"/>
    </xf>
    <xf numFmtId="0" fontId="2" fillId="47" borderId="35" applyNumberFormat="0" applyProtection="0">
      <alignment horizontal="left" vertical="center" indent="1"/>
    </xf>
    <xf numFmtId="0" fontId="2" fillId="47" borderId="35" applyNumberFormat="0" applyProtection="0">
      <alignment horizontal="left" vertical="top" indent="1"/>
    </xf>
    <xf numFmtId="0" fontId="2" fillId="88" borderId="35" applyNumberFormat="0" applyProtection="0">
      <alignment horizontal="left" vertical="center" indent="1"/>
    </xf>
    <xf numFmtId="0" fontId="2" fillId="88" borderId="35" applyNumberFormat="0" applyProtection="0">
      <alignment horizontal="left" vertical="top" indent="1"/>
    </xf>
    <xf numFmtId="0" fontId="2" fillId="97" borderId="35" applyNumberFormat="0" applyProtection="0">
      <alignment horizontal="left" vertical="center" indent="1"/>
    </xf>
    <xf numFmtId="0" fontId="2" fillId="97" borderId="35" applyNumberFormat="0" applyProtection="0">
      <alignment horizontal="left" vertical="top" indent="1"/>
    </xf>
    <xf numFmtId="0" fontId="2" fillId="32" borderId="35" applyNumberFormat="0" applyProtection="0">
      <alignment horizontal="left" vertical="center" indent="1"/>
    </xf>
    <xf numFmtId="0" fontId="2" fillId="32" borderId="35" applyNumberFormat="0" applyProtection="0">
      <alignment horizontal="left" vertical="top" indent="1"/>
    </xf>
    <xf numFmtId="4" fontId="13" fillId="52" borderId="35" applyNumberFormat="0" applyProtection="0">
      <alignment vertical="center"/>
    </xf>
    <xf numFmtId="4" fontId="36" fillId="52" borderId="35" applyNumberFormat="0" applyProtection="0">
      <alignment vertical="center"/>
    </xf>
    <xf numFmtId="4" fontId="13" fillId="52" borderId="35" applyNumberFormat="0" applyProtection="0">
      <alignment horizontal="left" vertical="center" indent="1"/>
    </xf>
    <xf numFmtId="0" fontId="13" fillId="52" borderId="35" applyNumberFormat="0" applyProtection="0">
      <alignment horizontal="left" vertical="top" indent="1"/>
    </xf>
    <xf numFmtId="4" fontId="13" fillId="95" borderId="35" applyNumberFormat="0" applyProtection="0">
      <alignment horizontal="right" vertical="center"/>
    </xf>
    <xf numFmtId="4" fontId="36" fillId="95" borderId="35" applyNumberFormat="0" applyProtection="0">
      <alignment horizontal="right" vertical="center"/>
    </xf>
    <xf numFmtId="4" fontId="13" fillId="96" borderId="35" applyNumberFormat="0" applyProtection="0">
      <alignment horizontal="left" vertical="center" indent="1"/>
    </xf>
    <xf numFmtId="0" fontId="13" fillId="88" borderId="35" applyNumberFormat="0" applyProtection="0">
      <alignment horizontal="left" vertical="top" indent="1"/>
    </xf>
    <xf numFmtId="4" fontId="77" fillId="98" borderId="0" applyNumberFormat="0" applyProtection="0">
      <alignment horizontal="left" vertical="center" indent="1"/>
    </xf>
    <xf numFmtId="4" fontId="40" fillId="95" borderId="35" applyNumberFormat="0" applyProtection="0">
      <alignment horizontal="right" vertical="center"/>
    </xf>
    <xf numFmtId="0" fontId="78" fillId="0" borderId="0"/>
    <xf numFmtId="183" fontId="78" fillId="0" borderId="0" applyFont="0" applyFill="0" applyBorder="0" applyAlignment="0" applyProtection="0"/>
    <xf numFmtId="173" fontId="78" fillId="0" borderId="0" applyFont="0" applyFill="0" applyBorder="0" applyAlignment="0" applyProtection="0"/>
    <xf numFmtId="0" fontId="79" fillId="30" borderId="0"/>
    <xf numFmtId="0" fontId="2" fillId="0" borderId="0"/>
    <xf numFmtId="0" fontId="80" fillId="0" borderId="0"/>
    <xf numFmtId="0" fontId="22" fillId="30" borderId="0"/>
    <xf numFmtId="0" fontId="10" fillId="99" borderId="0" applyNumberFormat="0" applyBorder="0" applyAlignment="0" applyProtection="0"/>
    <xf numFmtId="0" fontId="1" fillId="100" borderId="0" applyNumberFormat="0" applyBorder="0" applyAlignment="0" applyProtection="0"/>
    <xf numFmtId="0" fontId="1" fillId="20" borderId="0" applyNumberFormat="0" applyBorder="0" applyAlignment="0" applyProtection="0"/>
    <xf numFmtId="0" fontId="10" fillId="101" borderId="0" applyNumberFormat="0" applyBorder="0" applyAlignment="0" applyProtection="0"/>
    <xf numFmtId="0" fontId="10" fillId="10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0" fillId="16" borderId="0" applyNumberFormat="0" applyBorder="0" applyAlignment="0" applyProtection="0"/>
    <xf numFmtId="0" fontId="10" fillId="103" borderId="0" applyNumberFormat="0" applyBorder="0" applyAlignment="0" applyProtection="0"/>
    <xf numFmtId="0" fontId="1" fillId="104" borderId="0" applyNumberFormat="0" applyBorder="0" applyAlignment="0" applyProtection="0"/>
    <xf numFmtId="0" fontId="1" fillId="105" borderId="0" applyNumberFormat="0" applyBorder="0" applyAlignment="0" applyProtection="0"/>
    <xf numFmtId="0" fontId="10" fillId="106" borderId="0" applyNumberFormat="0" applyBorder="0" applyAlignment="0" applyProtection="0"/>
    <xf numFmtId="0" fontId="10" fillId="107" borderId="0" applyNumberFormat="0" applyBorder="0" applyAlignment="0" applyProtection="0"/>
    <xf numFmtId="0" fontId="1" fillId="35" borderId="0" applyNumberFormat="0" applyBorder="0" applyAlignment="0" applyProtection="0"/>
    <xf numFmtId="0" fontId="1" fillId="17" borderId="0" applyNumberFormat="0" applyBorder="0" applyAlignment="0" applyProtection="0"/>
    <xf numFmtId="0" fontId="10" fillId="19" borderId="0" applyNumberFormat="0" applyBorder="0" applyAlignment="0" applyProtection="0"/>
    <xf numFmtId="0" fontId="10" fillId="10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0" fillId="101" borderId="0" applyNumberFormat="0" applyBorder="0" applyAlignment="0" applyProtection="0"/>
    <xf numFmtId="0" fontId="10" fillId="10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0" fillId="109" borderId="0" applyNumberFormat="0" applyBorder="0" applyAlignment="0" applyProtection="0"/>
    <xf numFmtId="0" fontId="85" fillId="21" borderId="0" applyNumberFormat="0" applyBorder="0" applyAlignment="0" applyProtection="0"/>
    <xf numFmtId="0" fontId="86" fillId="110" borderId="37" applyNumberFormat="0" applyAlignment="0" applyProtection="0"/>
    <xf numFmtId="0" fontId="87" fillId="107" borderId="38" applyNumberFormat="0" applyAlignment="0" applyProtection="0"/>
    <xf numFmtId="0" fontId="10" fillId="107" borderId="0" applyNumberFormat="0" applyBorder="0" applyAlignment="0" applyProtection="0"/>
    <xf numFmtId="0" fontId="20" fillId="111" borderId="0" applyNumberFormat="0" applyBorder="0" applyAlignment="0" applyProtection="0"/>
    <xf numFmtId="0" fontId="20" fillId="112" borderId="0" applyNumberFormat="0" applyBorder="0" applyAlignment="0" applyProtection="0"/>
    <xf numFmtId="0" fontId="10" fillId="103" borderId="0" applyNumberFormat="0" applyBorder="0" applyAlignment="0" applyProtection="0"/>
    <xf numFmtId="189" fontId="2" fillId="0" borderId="0"/>
    <xf numFmtId="0" fontId="1" fillId="105" borderId="0" applyNumberFormat="0" applyBorder="0" applyAlignment="0" applyProtection="0"/>
    <xf numFmtId="0" fontId="88" fillId="0" borderId="39" applyNumberFormat="0" applyFill="0" applyAlignment="0" applyProtection="0"/>
    <xf numFmtId="0" fontId="89" fillId="0" borderId="40" applyNumberFormat="0" applyFill="0" applyAlignment="0" applyProtection="0"/>
    <xf numFmtId="0" fontId="90" fillId="0" borderId="41" applyNumberFormat="0" applyFill="0" applyAlignment="0" applyProtection="0"/>
    <xf numFmtId="0" fontId="90" fillId="0" borderId="0" applyNumberFormat="0" applyFill="0" applyBorder="0" applyAlignment="0" applyProtection="0"/>
    <xf numFmtId="0" fontId="91" fillId="22" borderId="37" applyNumberFormat="0" applyAlignment="0" applyProtection="0"/>
    <xf numFmtId="0" fontId="92" fillId="0" borderId="42" applyNumberFormat="0" applyFill="0" applyAlignment="0" applyProtection="0"/>
    <xf numFmtId="0" fontId="92" fillId="22" borderId="0" applyNumberFormat="0" applyBorder="0" applyAlignment="0" applyProtection="0"/>
    <xf numFmtId="0" fontId="10" fillId="103" borderId="0" applyNumberFormat="0" applyBorder="0" applyAlignment="0" applyProtection="0"/>
    <xf numFmtId="0" fontId="10" fillId="102" borderId="0" applyNumberFormat="0" applyBorder="0" applyAlignment="0" applyProtection="0"/>
    <xf numFmtId="0" fontId="10" fillId="107" borderId="0" applyNumberFormat="0" applyBorder="0" applyAlignment="0" applyProtection="0"/>
    <xf numFmtId="0" fontId="22" fillId="21" borderId="37" applyNumberFormat="0" applyFont="0" applyAlignment="0" applyProtection="0"/>
    <xf numFmtId="0" fontId="93" fillId="110" borderId="9" applyNumberFormat="0" applyAlignment="0" applyProtection="0"/>
    <xf numFmtId="4" fontId="22" fillId="87" borderId="37" applyNumberFormat="0" applyProtection="0">
      <alignment vertical="center"/>
    </xf>
    <xf numFmtId="4" fontId="22" fillId="87" borderId="37" applyNumberFormat="0" applyProtection="0">
      <alignment vertical="center"/>
    </xf>
    <xf numFmtId="4" fontId="22" fillId="29" borderId="37" applyNumberFormat="0" applyProtection="0">
      <alignment horizontal="left" vertical="center" indent="1"/>
    </xf>
    <xf numFmtId="0" fontId="82" fillId="87" borderId="35" applyNumberFormat="0" applyProtection="0">
      <alignment horizontal="left" vertical="top" indent="1"/>
    </xf>
    <xf numFmtId="4" fontId="22" fillId="113" borderId="37" applyNumberFormat="0" applyProtection="0">
      <alignment horizontal="left" vertical="center" indent="1"/>
    </xf>
    <xf numFmtId="4" fontId="22" fillId="3" borderId="37" applyNumberFormat="0" applyProtection="0">
      <alignment horizontal="right" vertical="center"/>
    </xf>
    <xf numFmtId="4" fontId="22" fillId="114" borderId="37" applyNumberFormat="0" applyProtection="0">
      <alignment horizontal="right" vertical="center"/>
    </xf>
    <xf numFmtId="4" fontId="22" fillId="89" borderId="43" applyNumberFormat="0" applyProtection="0">
      <alignment horizontal="right" vertical="center"/>
    </xf>
    <xf numFmtId="4" fontId="22" fillId="11" borderId="37" applyNumberFormat="0" applyProtection="0">
      <alignment horizontal="right" vertical="center"/>
    </xf>
    <xf numFmtId="4" fontId="22" fillId="90" borderId="37" applyNumberFormat="0" applyProtection="0">
      <alignment horizontal="right" vertical="center"/>
    </xf>
    <xf numFmtId="4" fontId="22" fillId="91" borderId="37" applyNumberFormat="0" applyProtection="0">
      <alignment horizontal="right" vertical="center"/>
    </xf>
    <xf numFmtId="4" fontId="22" fillId="92" borderId="37" applyNumberFormat="0" applyProtection="0">
      <alignment horizontal="right" vertical="center"/>
    </xf>
    <xf numFmtId="4" fontId="22" fillId="93" borderId="37" applyNumberFormat="0" applyProtection="0">
      <alignment horizontal="right" vertical="center"/>
    </xf>
    <xf numFmtId="4" fontId="22" fillId="10" borderId="37" applyNumberFormat="0" applyProtection="0">
      <alignment horizontal="right" vertical="center"/>
    </xf>
    <xf numFmtId="4" fontId="22" fillId="94" borderId="43" applyNumberFormat="0" applyProtection="0">
      <alignment horizontal="left" vertical="center" indent="1"/>
    </xf>
    <xf numFmtId="4" fontId="2" fillId="51" borderId="43" applyNumberFormat="0" applyProtection="0">
      <alignment horizontal="left" vertical="center" indent="1"/>
    </xf>
    <xf numFmtId="4" fontId="2" fillId="51" borderId="43" applyNumberFormat="0" applyProtection="0">
      <alignment horizontal="left" vertical="center" indent="1"/>
    </xf>
    <xf numFmtId="4" fontId="22" fillId="96" borderId="37" applyNumberFormat="0" applyProtection="0">
      <alignment horizontal="right" vertical="center"/>
    </xf>
    <xf numFmtId="4" fontId="22" fillId="95" borderId="43" applyNumberFormat="0" applyProtection="0">
      <alignment horizontal="left" vertical="center" indent="1"/>
    </xf>
    <xf numFmtId="4" fontId="22" fillId="96" borderId="43" applyNumberFormat="0" applyProtection="0">
      <alignment horizontal="left" vertical="center" indent="1"/>
    </xf>
    <xf numFmtId="0" fontId="22" fillId="115" borderId="37" applyNumberFormat="0" applyProtection="0">
      <alignment horizontal="left" vertical="center" indent="1"/>
    </xf>
    <xf numFmtId="0" fontId="22" fillId="51" borderId="35" applyNumberFormat="0" applyProtection="0">
      <alignment horizontal="left" vertical="top" indent="1"/>
    </xf>
    <xf numFmtId="0" fontId="22" fillId="116" borderId="37" applyNumberFormat="0" applyProtection="0">
      <alignment horizontal="left" vertical="center" indent="1"/>
    </xf>
    <xf numFmtId="0" fontId="22" fillId="96" borderId="35" applyNumberFormat="0" applyProtection="0">
      <alignment horizontal="left" vertical="top" indent="1"/>
    </xf>
    <xf numFmtId="0" fontId="22" fillId="8" borderId="37" applyNumberFormat="0" applyProtection="0">
      <alignment horizontal="left" vertical="center" indent="1"/>
    </xf>
    <xf numFmtId="0" fontId="22" fillId="8" borderId="35" applyNumberFormat="0" applyProtection="0">
      <alignment horizontal="left" vertical="top" indent="1"/>
    </xf>
    <xf numFmtId="0" fontId="22" fillId="95" borderId="37" applyNumberFormat="0" applyProtection="0">
      <alignment horizontal="left" vertical="center" indent="1"/>
    </xf>
    <xf numFmtId="0" fontId="22" fillId="95" borderId="35" applyNumberFormat="0" applyProtection="0">
      <alignment horizontal="left" vertical="top" indent="1"/>
    </xf>
    <xf numFmtId="0" fontId="22" fillId="50" borderId="44" applyNumberFormat="0">
      <protection locked="0"/>
    </xf>
    <xf numFmtId="4" fontId="81" fillId="31" borderId="35" applyNumberFormat="0" applyProtection="0">
      <alignment vertical="center"/>
    </xf>
    <xf numFmtId="4" fontId="22" fillId="31" borderId="4" applyNumberFormat="0" applyProtection="0">
      <alignment vertical="center"/>
    </xf>
    <xf numFmtId="4" fontId="81" fillId="115" borderId="35" applyNumberFormat="0" applyProtection="0">
      <alignment horizontal="left" vertical="center" indent="1"/>
    </xf>
    <xf numFmtId="0" fontId="81" fillId="31" borderId="35" applyNumberFormat="0" applyProtection="0">
      <alignment horizontal="left" vertical="top" indent="1"/>
    </xf>
    <xf numFmtId="4" fontId="22" fillId="0" borderId="37" applyNumberFormat="0" applyProtection="0">
      <alignment horizontal="right" vertical="center"/>
    </xf>
    <xf numFmtId="4" fontId="22" fillId="50" borderId="37" applyNumberFormat="0" applyProtection="0">
      <alignment horizontal="right" vertical="center"/>
    </xf>
    <xf numFmtId="4" fontId="22" fillId="113" borderId="37" applyNumberFormat="0" applyProtection="0">
      <alignment horizontal="left" vertical="center" indent="1"/>
    </xf>
    <xf numFmtId="0" fontId="81" fillId="96" borderId="35" applyNumberFormat="0" applyProtection="0">
      <alignment horizontal="left" vertical="top" indent="1"/>
    </xf>
    <xf numFmtId="4" fontId="83" fillId="98" borderId="43" applyNumberFormat="0" applyProtection="0">
      <alignment horizontal="left" vertical="center" indent="1"/>
    </xf>
    <xf numFmtId="0" fontId="10" fillId="99" borderId="0" applyNumberFormat="0" applyBorder="0" applyAlignment="0" applyProtection="0"/>
    <xf numFmtId="4" fontId="84" fillId="50" borderId="37" applyNumberFormat="0" applyProtection="0">
      <alignment horizontal="right" vertical="center"/>
    </xf>
    <xf numFmtId="0" fontId="22" fillId="30" borderId="0"/>
    <xf numFmtId="0" fontId="20" fillId="0" borderId="45" applyNumberFormat="0" applyFill="0" applyAlignment="0" applyProtection="0"/>
    <xf numFmtId="0" fontId="94" fillId="0" borderId="0" applyNumberFormat="0" applyFill="0" applyBorder="0" applyAlignment="0" applyProtection="0"/>
    <xf numFmtId="0" fontId="10" fillId="101" borderId="0" applyNumberFormat="0" applyBorder="0" applyAlignment="0" applyProtection="0"/>
    <xf numFmtId="0" fontId="10" fillId="107" borderId="0" applyNumberFormat="0" applyBorder="0" applyAlignment="0" applyProtection="0"/>
    <xf numFmtId="0" fontId="10" fillId="101" borderId="0" applyNumberFormat="0" applyBorder="0" applyAlignment="0" applyProtection="0"/>
    <xf numFmtId="0" fontId="10" fillId="101" borderId="0" applyNumberFormat="0" applyBorder="0" applyAlignment="0" applyProtection="0"/>
    <xf numFmtId="0" fontId="10" fillId="108" borderId="0" applyNumberFormat="0" applyBorder="0" applyAlignment="0" applyProtection="0"/>
    <xf numFmtId="0" fontId="10" fillId="108" borderId="0" applyNumberFormat="0" applyBorder="0" applyAlignment="0" applyProtection="0"/>
    <xf numFmtId="0" fontId="10" fillId="108" borderId="0" applyNumberFormat="0" applyBorder="0" applyAlignment="0" applyProtection="0"/>
    <xf numFmtId="0" fontId="91" fillId="22" borderId="37" applyNumberFormat="0" applyAlignment="0" applyProtection="0"/>
    <xf numFmtId="0" fontId="91" fillId="22" borderId="37" applyNumberFormat="0" applyAlignment="0" applyProtection="0"/>
    <xf numFmtId="0" fontId="91" fillId="22" borderId="37" applyNumberFormat="0" applyAlignment="0" applyProtection="0"/>
    <xf numFmtId="0" fontId="91" fillId="22" borderId="37" applyNumberFormat="0" applyAlignment="0" applyProtection="0"/>
    <xf numFmtId="0" fontId="91" fillId="22" borderId="37" applyNumberFormat="0" applyAlignment="0" applyProtection="0"/>
    <xf numFmtId="0" fontId="91" fillId="22" borderId="37" applyNumberFormat="0" applyAlignment="0" applyProtection="0"/>
    <xf numFmtId="0" fontId="10" fillId="108" borderId="0" applyNumberFormat="0" applyBorder="0" applyAlignment="0" applyProtection="0"/>
    <xf numFmtId="0" fontId="10" fillId="101" borderId="0" applyNumberFormat="0" applyBorder="0" applyAlignment="0" applyProtection="0"/>
    <xf numFmtId="0" fontId="10" fillId="108" borderId="0" applyNumberFormat="0" applyBorder="0" applyAlignment="0" applyProtection="0"/>
    <xf numFmtId="0" fontId="10" fillId="108" borderId="0" applyNumberFormat="0" applyBorder="0" applyAlignment="0" applyProtection="0"/>
    <xf numFmtId="0" fontId="10" fillId="107" borderId="0" applyNumberFormat="0" applyBorder="0" applyAlignment="0" applyProtection="0"/>
    <xf numFmtId="0" fontId="10" fillId="101" borderId="0" applyNumberFormat="0" applyBorder="0" applyAlignment="0" applyProtection="0"/>
    <xf numFmtId="0" fontId="10" fillId="103" borderId="0" applyNumberFormat="0" applyBorder="0" applyAlignment="0" applyProtection="0"/>
    <xf numFmtId="0" fontId="10" fillId="101" borderId="0" applyNumberFormat="0" applyBorder="0" applyAlignment="0" applyProtection="0"/>
    <xf numFmtId="0" fontId="10" fillId="107" borderId="0" applyNumberFormat="0" applyBorder="0" applyAlignment="0" applyProtection="0"/>
    <xf numFmtId="0" fontId="10" fillId="102" borderId="0" applyNumberFormat="0" applyBorder="0" applyAlignment="0" applyProtection="0"/>
    <xf numFmtId="0" fontId="10" fillId="99" borderId="0" applyNumberFormat="0" applyBorder="0" applyAlignment="0" applyProtection="0"/>
    <xf numFmtId="0" fontId="22" fillId="30" borderId="0"/>
    <xf numFmtId="0" fontId="10" fillId="102" borderId="0" applyNumberFormat="0" applyBorder="0" applyAlignment="0" applyProtection="0"/>
    <xf numFmtId="0" fontId="10" fillId="103" borderId="0" applyNumberFormat="0" applyBorder="0" applyAlignment="0" applyProtection="0"/>
    <xf numFmtId="0" fontId="10" fillId="99" borderId="0" applyNumberFormat="0" applyBorder="0" applyAlignment="0" applyProtection="0"/>
    <xf numFmtId="0" fontId="22" fillId="30" borderId="0"/>
    <xf numFmtId="0" fontId="10" fillId="103" borderId="0" applyNumberFormat="0" applyBorder="0" applyAlignment="0" applyProtection="0"/>
    <xf numFmtId="0" fontId="10" fillId="107" borderId="0" applyNumberFormat="0" applyBorder="0" applyAlignment="0" applyProtection="0"/>
    <xf numFmtId="0" fontId="10" fillId="102" borderId="0" applyNumberFormat="0" applyBorder="0" applyAlignment="0" applyProtection="0"/>
    <xf numFmtId="0" fontId="10" fillId="103" borderId="0" applyNumberFormat="0" applyBorder="0" applyAlignment="0" applyProtection="0"/>
    <xf numFmtId="0" fontId="10" fillId="99" borderId="0" applyNumberFormat="0" applyBorder="0" applyAlignment="0" applyProtection="0"/>
    <xf numFmtId="0" fontId="22" fillId="30" borderId="0"/>
    <xf numFmtId="0" fontId="10" fillId="102" borderId="0" applyNumberFormat="0" applyBorder="0" applyAlignment="0" applyProtection="0"/>
    <xf numFmtId="0" fontId="10" fillId="99" borderId="0" applyNumberFormat="0" applyBorder="0" applyAlignment="0" applyProtection="0"/>
    <xf numFmtId="0" fontId="22" fillId="30" borderId="0"/>
    <xf numFmtId="0" fontId="10" fillId="102" borderId="0" applyNumberFormat="0" applyBorder="0" applyAlignment="0" applyProtection="0"/>
    <xf numFmtId="0" fontId="10" fillId="99" borderId="0" applyNumberFormat="0" applyBorder="0" applyAlignment="0" applyProtection="0"/>
    <xf numFmtId="0" fontId="22" fillId="30" borderId="0"/>
    <xf numFmtId="43" fontId="58" fillId="0" borderId="0" applyFont="0" applyFill="0" applyBorder="0" applyAlignment="0" applyProtection="0"/>
    <xf numFmtId="0" fontId="22" fillId="30" borderId="0"/>
    <xf numFmtId="18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95" fillId="0" borderId="49" applyNumberFormat="0" applyFont="0" applyFill="0" applyAlignment="0" applyProtection="0"/>
    <xf numFmtId="190" fontId="96" fillId="0" borderId="50" applyNumberFormat="0" applyProtection="0">
      <alignment horizontal="right" vertical="center"/>
    </xf>
    <xf numFmtId="190" fontId="97" fillId="0" borderId="51" applyNumberFormat="0" applyProtection="0">
      <alignment horizontal="right" vertical="center"/>
    </xf>
    <xf numFmtId="0" fontId="97" fillId="117" borderId="49" applyNumberFormat="0" applyAlignment="0" applyProtection="0">
      <alignment horizontal="left" vertical="center" indent="1"/>
    </xf>
    <xf numFmtId="0" fontId="98" fillId="118" borderId="51" applyNumberFormat="0" applyAlignment="0" applyProtection="0">
      <alignment horizontal="left" vertical="center" indent="1"/>
    </xf>
    <xf numFmtId="0" fontId="98" fillId="118" borderId="51" applyNumberFormat="0" applyAlignment="0" applyProtection="0">
      <alignment horizontal="left" vertical="center" indent="1"/>
    </xf>
    <xf numFmtId="0" fontId="99" fillId="0" borderId="52" applyNumberFormat="0" applyFill="0" applyBorder="0" applyAlignment="0" applyProtection="0"/>
    <xf numFmtId="0" fontId="100" fillId="0" borderId="52" applyBorder="0" applyAlignment="0" applyProtection="0"/>
    <xf numFmtId="190" fontId="101" fillId="119" borderId="53" applyNumberFormat="0" applyBorder="0" applyAlignment="0" applyProtection="0">
      <alignment horizontal="right" vertical="center" indent="1"/>
    </xf>
    <xf numFmtId="190" fontId="102" fillId="120" borderId="53" applyNumberFormat="0" applyBorder="0" applyAlignment="0" applyProtection="0">
      <alignment horizontal="right" vertical="center" indent="1"/>
    </xf>
    <xf numFmtId="190" fontId="102" fillId="121" borderId="53" applyNumberFormat="0" applyBorder="0" applyAlignment="0" applyProtection="0">
      <alignment horizontal="right" vertical="center" indent="1"/>
    </xf>
    <xf numFmtId="190" fontId="103" fillId="122" borderId="53" applyNumberFormat="0" applyBorder="0" applyAlignment="0" applyProtection="0">
      <alignment horizontal="right" vertical="center" indent="1"/>
    </xf>
    <xf numFmtId="190" fontId="103" fillId="123" borderId="53" applyNumberFormat="0" applyBorder="0" applyAlignment="0" applyProtection="0">
      <alignment horizontal="right" vertical="center" indent="1"/>
    </xf>
    <xf numFmtId="190" fontId="103" fillId="124" borderId="53" applyNumberFormat="0" applyBorder="0" applyAlignment="0" applyProtection="0">
      <alignment horizontal="right" vertical="center" indent="1"/>
    </xf>
    <xf numFmtId="190" fontId="104" fillId="125" borderId="53" applyNumberFormat="0" applyBorder="0" applyAlignment="0" applyProtection="0">
      <alignment horizontal="right" vertical="center" indent="1"/>
    </xf>
    <xf numFmtId="190" fontId="104" fillId="126" borderId="53" applyNumberFormat="0" applyBorder="0" applyAlignment="0" applyProtection="0">
      <alignment horizontal="right" vertical="center" indent="1"/>
    </xf>
    <xf numFmtId="190" fontId="104" fillId="127" borderId="53" applyNumberFormat="0" applyBorder="0" applyAlignment="0" applyProtection="0">
      <alignment horizontal="right" vertical="center" indent="1"/>
    </xf>
    <xf numFmtId="0" fontId="98" fillId="128" borderId="49" applyNumberFormat="0" applyAlignment="0" applyProtection="0">
      <alignment horizontal="left" vertical="center" indent="1"/>
    </xf>
    <xf numFmtId="0" fontId="98" fillId="129" borderId="49" applyNumberFormat="0" applyAlignment="0" applyProtection="0">
      <alignment horizontal="left" vertical="center" indent="1"/>
    </xf>
    <xf numFmtId="0" fontId="98" fillId="130" borderId="49" applyNumberFormat="0" applyAlignment="0" applyProtection="0">
      <alignment horizontal="left" vertical="center" indent="1"/>
    </xf>
    <xf numFmtId="0" fontId="98" fillId="131" borderId="49" applyNumberFormat="0" applyAlignment="0" applyProtection="0">
      <alignment horizontal="left" vertical="center" indent="1"/>
    </xf>
    <xf numFmtId="0" fontId="98" fillId="132" borderId="51" applyNumberFormat="0" applyAlignment="0" applyProtection="0">
      <alignment horizontal="left" vertical="center" indent="1"/>
    </xf>
    <xf numFmtId="190" fontId="96" fillId="131" borderId="50" applyNumberFormat="0" applyBorder="0" applyProtection="0">
      <alignment horizontal="right" vertical="center"/>
    </xf>
    <xf numFmtId="190" fontId="97" fillId="131" borderId="51" applyNumberFormat="0" applyBorder="0" applyProtection="0">
      <alignment horizontal="right" vertical="center"/>
    </xf>
    <xf numFmtId="190" fontId="96" fillId="133" borderId="49" applyNumberFormat="0" applyAlignment="0" applyProtection="0">
      <alignment horizontal="left" vertical="center" indent="1"/>
    </xf>
    <xf numFmtId="0" fontId="97" fillId="117" borderId="51" applyNumberFormat="0" applyAlignment="0" applyProtection="0">
      <alignment horizontal="left" vertical="center" indent="1"/>
    </xf>
    <xf numFmtId="0" fontId="98" fillId="132" borderId="51" applyNumberFormat="0" applyAlignment="0" applyProtection="0">
      <alignment horizontal="left" vertical="center" indent="1"/>
    </xf>
    <xf numFmtId="190" fontId="97" fillId="132" borderId="51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60" fillId="0" borderId="26" applyNumberFormat="0" applyFill="0" applyAlignment="0" applyProtection="0"/>
    <xf numFmtId="0" fontId="61" fillId="0" borderId="27" applyNumberFormat="0" applyFill="0" applyAlignment="0" applyProtection="0"/>
    <xf numFmtId="0" fontId="62" fillId="0" borderId="28" applyNumberFormat="0" applyFill="0" applyAlignment="0" applyProtection="0"/>
    <xf numFmtId="0" fontId="62" fillId="0" borderId="0" applyNumberFormat="0" applyFill="0" applyBorder="0" applyAlignment="0" applyProtection="0"/>
    <xf numFmtId="0" fontId="63" fillId="56" borderId="0" applyNumberFormat="0" applyBorder="0" applyAlignment="0" applyProtection="0"/>
    <xf numFmtId="0" fontId="64" fillId="57" borderId="0" applyNumberFormat="0" applyBorder="0" applyAlignment="0" applyProtection="0"/>
    <xf numFmtId="0" fontId="65" fillId="58" borderId="0" applyNumberFormat="0" applyBorder="0" applyAlignment="0" applyProtection="0"/>
    <xf numFmtId="0" fontId="66" fillId="59" borderId="29" applyNumberFormat="0" applyAlignment="0" applyProtection="0"/>
    <xf numFmtId="0" fontId="67" fillId="60" borderId="30" applyNumberFormat="0" applyAlignment="0" applyProtection="0"/>
    <xf numFmtId="0" fontId="68" fillId="60" borderId="29" applyNumberFormat="0" applyAlignment="0" applyProtection="0"/>
    <xf numFmtId="0" fontId="69" fillId="0" borderId="31" applyNumberFormat="0" applyFill="0" applyAlignment="0" applyProtection="0"/>
    <xf numFmtId="0" fontId="70" fillId="61" borderId="32" applyNumberFormat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33" applyNumberFormat="0" applyFill="0" applyAlignment="0" applyProtection="0"/>
    <xf numFmtId="0" fontId="74" fillId="62" borderId="0" applyNumberFormat="0" applyBorder="0" applyAlignment="0" applyProtection="0"/>
    <xf numFmtId="0" fontId="58" fillId="63" borderId="0" applyNumberFormat="0" applyBorder="0" applyAlignment="0" applyProtection="0"/>
    <xf numFmtId="0" fontId="58" fillId="64" borderId="0" applyNumberFormat="0" applyBorder="0" applyAlignment="0" applyProtection="0"/>
    <xf numFmtId="0" fontId="74" fillId="65" borderId="0" applyNumberFormat="0" applyBorder="0" applyAlignment="0" applyProtection="0"/>
    <xf numFmtId="0" fontId="74" fillId="66" borderId="0" applyNumberFormat="0" applyBorder="0" applyAlignment="0" applyProtection="0"/>
    <xf numFmtId="0" fontId="58" fillId="67" borderId="0" applyNumberFormat="0" applyBorder="0" applyAlignment="0" applyProtection="0"/>
    <xf numFmtId="0" fontId="58" fillId="68" borderId="0" applyNumberFormat="0" applyBorder="0" applyAlignment="0" applyProtection="0"/>
    <xf numFmtId="0" fontId="74" fillId="69" borderId="0" applyNumberFormat="0" applyBorder="0" applyAlignment="0" applyProtection="0"/>
    <xf numFmtId="0" fontId="74" fillId="70" borderId="0" applyNumberFormat="0" applyBorder="0" applyAlignment="0" applyProtection="0"/>
    <xf numFmtId="0" fontId="58" fillId="71" borderId="0" applyNumberFormat="0" applyBorder="0" applyAlignment="0" applyProtection="0"/>
    <xf numFmtId="0" fontId="58" fillId="72" borderId="0" applyNumberFormat="0" applyBorder="0" applyAlignment="0" applyProtection="0"/>
    <xf numFmtId="0" fontId="74" fillId="73" borderId="0" applyNumberFormat="0" applyBorder="0" applyAlignment="0" applyProtection="0"/>
    <xf numFmtId="0" fontId="74" fillId="74" borderId="0" applyNumberFormat="0" applyBorder="0" applyAlignment="0" applyProtection="0"/>
    <xf numFmtId="0" fontId="58" fillId="75" borderId="0" applyNumberFormat="0" applyBorder="0" applyAlignment="0" applyProtection="0"/>
    <xf numFmtId="0" fontId="58" fillId="76" borderId="0" applyNumberFormat="0" applyBorder="0" applyAlignment="0" applyProtection="0"/>
    <xf numFmtId="0" fontId="74" fillId="77" borderId="0" applyNumberFormat="0" applyBorder="0" applyAlignment="0" applyProtection="0"/>
    <xf numFmtId="0" fontId="74" fillId="78" borderId="0" applyNumberFormat="0" applyBorder="0" applyAlignment="0" applyProtection="0"/>
    <xf numFmtId="0" fontId="58" fillId="79" borderId="0" applyNumberFormat="0" applyBorder="0" applyAlignment="0" applyProtection="0"/>
    <xf numFmtId="0" fontId="58" fillId="80" borderId="0" applyNumberFormat="0" applyBorder="0" applyAlignment="0" applyProtection="0"/>
    <xf numFmtId="0" fontId="74" fillId="81" borderId="0" applyNumberFormat="0" applyBorder="0" applyAlignment="0" applyProtection="0"/>
    <xf numFmtId="0" fontId="74" fillId="82" borderId="0" applyNumberFormat="0" applyBorder="0" applyAlignment="0" applyProtection="0"/>
    <xf numFmtId="0" fontId="58" fillId="83" borderId="0" applyNumberFormat="0" applyBorder="0" applyAlignment="0" applyProtection="0"/>
    <xf numFmtId="0" fontId="58" fillId="84" borderId="0" applyNumberFormat="0" applyBorder="0" applyAlignment="0" applyProtection="0"/>
    <xf numFmtId="0" fontId="74" fillId="85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18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30" borderId="0"/>
    <xf numFmtId="0" fontId="2" fillId="0" borderId="0"/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0" fontId="2" fillId="0" borderId="0"/>
    <xf numFmtId="0" fontId="1" fillId="0" borderId="0"/>
    <xf numFmtId="0" fontId="1" fillId="86" borderId="34" applyNumberFormat="0" applyFont="0" applyAlignment="0" applyProtection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9" fontId="58" fillId="0" borderId="0" applyFont="0" applyFill="0" applyBorder="0" applyAlignment="0" applyProtection="0"/>
    <xf numFmtId="0" fontId="27" fillId="28" borderId="46" applyNumberFormat="0">
      <alignment horizontal="center" vertical="center" wrapText="1"/>
    </xf>
    <xf numFmtId="0" fontId="58" fillId="0" borderId="0"/>
    <xf numFmtId="17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>
      <alignment horizontal="left" wrapText="1"/>
    </xf>
    <xf numFmtId="169" fontId="2" fillId="0" borderId="0">
      <alignment horizontal="left" wrapText="1"/>
    </xf>
    <xf numFmtId="170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41" fontId="2" fillId="23" borderId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2" fillId="23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3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2" fillId="30" borderId="0"/>
    <xf numFmtId="0" fontId="2" fillId="0" borderId="0"/>
    <xf numFmtId="0" fontId="22" fillId="30" borderId="0"/>
    <xf numFmtId="0" fontId="2" fillId="0" borderId="0"/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1" fontId="2" fillId="32" borderId="5"/>
    <xf numFmtId="42" fontId="2" fillId="28" borderId="0"/>
    <xf numFmtId="42" fontId="2" fillId="28" borderId="10">
      <alignment vertical="center"/>
    </xf>
    <xf numFmtId="0" fontId="27" fillId="28" borderId="46" applyNumberFormat="0">
      <alignment horizontal="center" vertical="center" wrapText="1"/>
    </xf>
    <xf numFmtId="10" fontId="2" fillId="28" borderId="0"/>
    <xf numFmtId="179" fontId="2" fillId="28" borderId="0"/>
    <xf numFmtId="180" fontId="24" fillId="0" borderId="0" applyBorder="0" applyAlignment="0"/>
    <xf numFmtId="42" fontId="2" fillId="28" borderId="12">
      <alignment horizontal="left"/>
    </xf>
    <xf numFmtId="181" fontId="2" fillId="0" borderId="0" applyFont="0" applyFill="0" applyAlignment="0">
      <alignment horizontal="right"/>
    </xf>
    <xf numFmtId="0" fontId="2" fillId="34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0" fontId="2" fillId="48" borderId="9" applyNumberFormat="0" applyProtection="0">
      <alignment horizontal="left" vertical="center" indent="1"/>
    </xf>
    <xf numFmtId="0" fontId="2" fillId="48" borderId="9" applyNumberFormat="0" applyProtection="0">
      <alignment horizontal="left" vertical="center" indent="1"/>
    </xf>
    <xf numFmtId="0" fontId="2" fillId="49" borderId="9" applyNumberFormat="0" applyProtection="0">
      <alignment horizontal="left" vertical="center" indent="1"/>
    </xf>
    <xf numFmtId="0" fontId="2" fillId="49" borderId="9" applyNumberFormat="0" applyProtection="0">
      <alignment horizontal="left" vertical="center" indent="1"/>
    </xf>
    <xf numFmtId="0" fontId="2" fillId="23" borderId="9" applyNumberFormat="0" applyProtection="0">
      <alignment horizontal="left" vertical="center" indent="1"/>
    </xf>
    <xf numFmtId="0" fontId="2" fillId="23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0" fontId="2" fillId="50" borderId="4" applyNumberFormat="0">
      <protection locked="0"/>
    </xf>
    <xf numFmtId="0" fontId="2" fillId="34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39" fontId="2" fillId="54" borderId="0"/>
    <xf numFmtId="169" fontId="2" fillId="0" borderId="0">
      <alignment horizontal="left" wrapText="1"/>
    </xf>
    <xf numFmtId="164" fontId="2" fillId="0" borderId="0">
      <alignment horizontal="left" wrapText="1"/>
    </xf>
    <xf numFmtId="0" fontId="27" fillId="28" borderId="0">
      <alignment horizontal="left" wrapText="1"/>
    </xf>
    <xf numFmtId="0" fontId="2" fillId="0" borderId="0"/>
    <xf numFmtId="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58" fillId="0" borderId="0" applyFont="0" applyFill="0" applyBorder="0" applyAlignment="0" applyProtection="0"/>
    <xf numFmtId="165" fontId="30" fillId="0" borderId="0">
      <alignment horizontal="left" wrapText="1"/>
    </xf>
    <xf numFmtId="4" fontId="108" fillId="0" borderId="0" applyFont="0" applyFill="0" applyBorder="0" applyAlignment="0" applyProtection="0"/>
    <xf numFmtId="8" fontId="108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" fillId="0" borderId="0"/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70" fontId="2" fillId="0" borderId="0">
      <alignment horizontal="left" wrapText="1"/>
    </xf>
    <xf numFmtId="170" fontId="2" fillId="0" borderId="0">
      <alignment horizontal="left" wrapText="1"/>
    </xf>
    <xf numFmtId="170" fontId="2" fillId="0" borderId="0">
      <alignment horizontal="left" wrapText="1"/>
    </xf>
    <xf numFmtId="170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0" fontId="8" fillId="0" borderId="0"/>
    <xf numFmtId="0" fontId="8" fillId="0" borderId="0"/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0" fontId="8" fillId="0" borderId="0"/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0" fontId="8" fillId="0" borderId="0"/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70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0" fontId="8" fillId="0" borderId="0"/>
    <xf numFmtId="0" fontId="8" fillId="0" borderId="0"/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13" fillId="96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1" fillId="8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3" fillId="9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" fillId="9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13" fillId="3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1" fillId="3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13" fillId="50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1" fillId="7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13" fillId="8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13" fillId="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1" fillId="31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13" fillId="51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1" fillId="6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13" fillId="9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3" fillId="9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" fillId="87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13" fillId="115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1" fillId="3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13" fillId="51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1" fillId="6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13" fillId="7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1" fillId="31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110" fillId="51" borderId="0" applyNumberFormat="0" applyBorder="0" applyAlignment="0" applyProtection="0"/>
    <xf numFmtId="0" fontId="10" fillId="6" borderId="0" applyNumberFormat="0" applyBorder="0" applyAlignment="0" applyProtection="0"/>
    <xf numFmtId="0" fontId="10" fillId="134" borderId="0" applyNumberFormat="0" applyBorder="0" applyAlignment="0" applyProtection="0"/>
    <xf numFmtId="0" fontId="110" fillId="9" borderId="0" applyNumberFormat="0" applyBorder="0" applyAlignment="0" applyProtection="0"/>
    <xf numFmtId="0" fontId="10" fillId="91" borderId="0" applyNumberFormat="0" applyBorder="0" applyAlignment="0" applyProtection="0"/>
    <xf numFmtId="0" fontId="10" fillId="9" borderId="0" applyNumberFormat="0" applyBorder="0" applyAlignment="0" applyProtection="0"/>
    <xf numFmtId="0" fontId="110" fillId="92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10" fillId="115" borderId="0" applyNumberFormat="0" applyBorder="0" applyAlignment="0" applyProtection="0"/>
    <xf numFmtId="0" fontId="10" fillId="3" borderId="0" applyNumberFormat="0" applyBorder="0" applyAlignment="0" applyProtection="0"/>
    <xf numFmtId="0" fontId="10" fillId="135" borderId="0" applyNumberFormat="0" applyBorder="0" applyAlignment="0" applyProtection="0"/>
    <xf numFmtId="0" fontId="110" fillId="51" borderId="0" applyNumberFormat="0" applyBorder="0" applyAlignment="0" applyProtection="0"/>
    <xf numFmtId="0" fontId="10" fillId="6" borderId="0" applyNumberFormat="0" applyBorder="0" applyAlignment="0" applyProtection="0"/>
    <xf numFmtId="0" fontId="10" fillId="113" borderId="0" applyNumberFormat="0" applyBorder="0" applyAlignment="0" applyProtection="0"/>
    <xf numFmtId="0" fontId="1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90" borderId="0" applyNumberFormat="0" applyBorder="0" applyAlignment="0" applyProtection="0"/>
    <xf numFmtId="0" fontId="10" fillId="136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10" fillId="99" borderId="0" applyNumberFormat="0" applyBorder="0" applyAlignment="0" applyProtection="0"/>
    <xf numFmtId="0" fontId="10" fillId="137" borderId="0" applyNumberFormat="0" applyBorder="0" applyAlignment="0" applyProtection="0"/>
    <xf numFmtId="0" fontId="10" fillId="137" borderId="0" applyNumberFormat="0" applyBorder="0" applyAlignment="0" applyProtection="0"/>
    <xf numFmtId="0" fontId="10" fillId="137" borderId="0" applyNumberFormat="0" applyBorder="0" applyAlignment="0" applyProtection="0"/>
    <xf numFmtId="0" fontId="10" fillId="137" borderId="0" applyNumberFormat="0" applyBorder="0" applyAlignment="0" applyProtection="0"/>
    <xf numFmtId="0" fontId="10" fillId="89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10" fillId="102" borderId="0" applyNumberFormat="0" applyBorder="0" applyAlignment="0" applyProtection="0"/>
    <xf numFmtId="0" fontId="10" fillId="91" borderId="0" applyNumberFormat="0" applyBorder="0" applyAlignment="0" applyProtection="0"/>
    <xf numFmtId="0" fontId="10" fillId="91" borderId="0" applyNumberFormat="0" applyBorder="0" applyAlignment="0" applyProtection="0"/>
    <xf numFmtId="0" fontId="10" fillId="91" borderId="0" applyNumberFormat="0" applyBorder="0" applyAlignment="0" applyProtection="0"/>
    <xf numFmtId="0" fontId="10" fillId="91" borderId="0" applyNumberFormat="0" applyBorder="0" applyAlignment="0" applyProtection="0"/>
    <xf numFmtId="0" fontId="10" fillId="92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10" fillId="17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35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10" fillId="138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113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10" fillId="139" borderId="0" applyNumberFormat="0" applyBorder="0" applyAlignment="0" applyProtection="0"/>
    <xf numFmtId="0" fontId="10" fillId="113" borderId="0" applyNumberFormat="0" applyBorder="0" applyAlignment="0" applyProtection="0"/>
    <xf numFmtId="0" fontId="10" fillId="113" borderId="0" applyNumberFormat="0" applyBorder="0" applyAlignment="0" applyProtection="0"/>
    <xf numFmtId="0" fontId="10" fillId="113" borderId="0" applyNumberFormat="0" applyBorder="0" applyAlignment="0" applyProtection="0"/>
    <xf numFmtId="0" fontId="10" fillId="113" borderId="0" applyNumberFormat="0" applyBorder="0" applyAlignment="0" applyProtection="0"/>
    <xf numFmtId="0" fontId="10" fillId="91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10" fillId="140" borderId="0" applyNumberFormat="0" applyBorder="0" applyAlignment="0" applyProtection="0"/>
    <xf numFmtId="0" fontId="10" fillId="89" borderId="0" applyNumberFormat="0" applyBorder="0" applyAlignment="0" applyProtection="0"/>
    <xf numFmtId="0" fontId="10" fillId="89" borderId="0" applyNumberFormat="0" applyBorder="0" applyAlignment="0" applyProtection="0"/>
    <xf numFmtId="0" fontId="10" fillId="89" borderId="0" applyNumberFormat="0" applyBorder="0" applyAlignment="0" applyProtection="0"/>
    <xf numFmtId="0" fontId="10" fillId="89" borderId="0" applyNumberFormat="0" applyBorder="0" applyAlignment="0" applyProtection="0"/>
    <xf numFmtId="0" fontId="111" fillId="5" borderId="0" applyNumberFormat="0" applyBorder="0" applyAlignment="0" applyProtection="0"/>
    <xf numFmtId="0" fontId="111" fillId="3" borderId="0" applyNumberFormat="0" applyBorder="0" applyAlignment="0" applyProtection="0"/>
    <xf numFmtId="0" fontId="112" fillId="50" borderId="54" applyNumberFormat="0" applyAlignment="0" applyProtection="0"/>
    <xf numFmtId="0" fontId="113" fillId="115" borderId="54" applyNumberFormat="0" applyAlignment="0" applyProtection="0"/>
    <xf numFmtId="0" fontId="87" fillId="141" borderId="38" applyNumberFormat="0" applyAlignment="0" applyProtection="0"/>
    <xf numFmtId="41" fontId="58" fillId="0" borderId="0" applyFont="0" applyFill="0" applyBorder="0" applyAlignment="0" applyProtection="0"/>
    <xf numFmtId="41" fontId="58" fillId="0" borderId="0" applyFont="0" applyFill="0" applyBorder="0" applyAlignment="0" applyProtection="0"/>
    <xf numFmtId="41" fontId="58" fillId="0" borderId="0" applyFont="0" applyFill="0" applyBorder="0" applyAlignment="0" applyProtection="0"/>
    <xf numFmtId="41" fontId="58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3" fontId="114" fillId="0" borderId="0" applyFont="0" applyFill="0" applyBorder="0" applyAlignment="0" applyProtection="0"/>
    <xf numFmtId="3" fontId="114" fillId="0" borderId="0" applyFont="0" applyFill="0" applyBorder="0" applyAlignment="0" applyProtection="0"/>
    <xf numFmtId="3" fontId="114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14" fillId="0" borderId="0" applyFont="0" applyFill="0" applyBorder="0" applyAlignment="0" applyProtection="0"/>
    <xf numFmtId="0" fontId="114" fillId="0" borderId="0" applyFont="0" applyFill="0" applyBorder="0" applyAlignment="0" applyProtection="0"/>
    <xf numFmtId="0" fontId="114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92" fillId="6" borderId="0" applyNumberFormat="0" applyBorder="0" applyAlignment="0" applyProtection="0"/>
    <xf numFmtId="0" fontId="92" fillId="4" borderId="0" applyNumberFormat="0" applyBorder="0" applyAlignment="0" applyProtection="0"/>
    <xf numFmtId="38" fontId="22" fillId="23" borderId="0" applyNumberFormat="0" applyBorder="0" applyAlignment="0" applyProtection="0"/>
    <xf numFmtId="38" fontId="22" fillId="23" borderId="0" applyNumberFormat="0" applyBorder="0" applyAlignment="0" applyProtection="0"/>
    <xf numFmtId="38" fontId="22" fillId="23" borderId="0" applyNumberFormat="0" applyBorder="0" applyAlignment="0" applyProtection="0"/>
    <xf numFmtId="0" fontId="88" fillId="0" borderId="55" applyNumberFormat="0" applyFill="0" applyAlignment="0" applyProtection="0"/>
    <xf numFmtId="0" fontId="117" fillId="0" borderId="56" applyNumberFormat="0" applyFill="0" applyAlignment="0" applyProtection="0"/>
    <xf numFmtId="0" fontId="89" fillId="0" borderId="57" applyNumberFormat="0" applyFill="0" applyAlignment="0" applyProtection="0"/>
    <xf numFmtId="0" fontId="118" fillId="0" borderId="58" applyNumberFormat="0" applyFill="0" applyAlignment="0" applyProtection="0"/>
    <xf numFmtId="0" fontId="90" fillId="0" borderId="59" applyNumberFormat="0" applyFill="0" applyAlignment="0" applyProtection="0"/>
    <xf numFmtId="0" fontId="119" fillId="0" borderId="60" applyNumberFormat="0" applyFill="0" applyAlignment="0" applyProtection="0"/>
    <xf numFmtId="0" fontId="119" fillId="0" borderId="0" applyNumberFormat="0" applyFill="0" applyBorder="0" applyAlignment="0" applyProtection="0"/>
    <xf numFmtId="14" fontId="27" fillId="27" borderId="61">
      <alignment horizontal="center" vertical="center" wrapText="1"/>
    </xf>
    <xf numFmtId="10" fontId="22" fillId="28" borderId="4" applyNumberFormat="0" applyBorder="0" applyAlignment="0" applyProtection="0"/>
    <xf numFmtId="10" fontId="22" fillId="28" borderId="4" applyNumberFormat="0" applyBorder="0" applyAlignment="0" applyProtection="0"/>
    <xf numFmtId="10" fontId="22" fillId="28" borderId="4" applyNumberFormat="0" applyBorder="0" applyAlignment="0" applyProtection="0"/>
    <xf numFmtId="0" fontId="120" fillId="7" borderId="54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91" fillId="22" borderId="54" applyNumberFormat="0" applyAlignment="0" applyProtection="0"/>
    <xf numFmtId="0" fontId="120" fillId="87" borderId="54" applyNumberFormat="0" applyAlignment="0" applyProtection="0"/>
    <xf numFmtId="0" fontId="120" fillId="87" borderId="54" applyNumberFormat="0" applyAlignment="0" applyProtection="0"/>
    <xf numFmtId="0" fontId="120" fillId="87" borderId="54" applyNumberFormat="0" applyAlignment="0" applyProtection="0"/>
    <xf numFmtId="0" fontId="120" fillId="8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41" fontId="25" fillId="29" borderId="5">
      <alignment horizontal="left"/>
      <protection locked="0"/>
    </xf>
    <xf numFmtId="0" fontId="121" fillId="0" borderId="62" applyNumberFormat="0" applyFill="0" applyAlignment="0" applyProtection="0"/>
    <xf numFmtId="0" fontId="122" fillId="0" borderId="63" applyNumberFormat="0" applyFill="0" applyAlignment="0" applyProtection="0"/>
    <xf numFmtId="44" fontId="27" fillId="0" borderId="6" applyNumberFormat="0" applyFont="0" applyAlignment="0">
      <alignment horizontal="center"/>
    </xf>
    <xf numFmtId="44" fontId="27" fillId="0" borderId="6" applyNumberFormat="0" applyFont="0" applyAlignment="0">
      <alignment horizontal="center"/>
    </xf>
    <xf numFmtId="44" fontId="27" fillId="0" borderId="6" applyNumberFormat="0" applyFont="0" applyAlignment="0">
      <alignment horizontal="center"/>
    </xf>
    <xf numFmtId="44" fontId="27" fillId="0" borderId="7" applyNumberFormat="0" applyFont="0" applyAlignment="0">
      <alignment horizontal="center"/>
    </xf>
    <xf numFmtId="44" fontId="27" fillId="0" borderId="7" applyNumberFormat="0" applyFont="0" applyAlignment="0">
      <alignment horizontal="center"/>
    </xf>
    <xf numFmtId="44" fontId="27" fillId="0" borderId="7" applyNumberFormat="0" applyFont="0" applyAlignment="0">
      <alignment horizontal="center"/>
    </xf>
    <xf numFmtId="0" fontId="123" fillId="87" borderId="0" applyNumberFormat="0" applyBorder="0" applyAlignment="0" applyProtection="0"/>
    <xf numFmtId="0" fontId="124" fillId="87" borderId="0" applyNumberFormat="0" applyBorder="0" applyAlignment="0" applyProtection="0"/>
    <xf numFmtId="193" fontId="2" fillId="0" borderId="0"/>
    <xf numFmtId="193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165" fontId="30" fillId="0" borderId="0">
      <alignment horizontal="left" wrapText="1"/>
    </xf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5" fontId="30" fillId="0" borderId="0">
      <alignment horizontal="left" wrapText="1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1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2" fillId="21" borderId="8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93" fillId="50" borderId="9" applyNumberFormat="0" applyAlignment="0" applyProtection="0"/>
    <xf numFmtId="0" fontId="93" fillId="115" borderId="9" applyNumberFormat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32" fillId="0" borderId="61">
      <alignment horizontal="center"/>
    </xf>
    <xf numFmtId="3" fontId="33" fillId="0" borderId="0" applyFill="0" applyBorder="0" applyAlignment="0" applyProtection="0"/>
    <xf numFmtId="180" fontId="24" fillId="0" borderId="0" applyBorder="0" applyAlignment="0"/>
    <xf numFmtId="4" fontId="22" fillId="87" borderId="37" applyNumberFormat="0" applyProtection="0">
      <alignment vertical="center"/>
    </xf>
    <xf numFmtId="4" fontId="22" fillId="29" borderId="37" applyNumberFormat="0" applyProtection="0">
      <alignment horizontal="left" vertical="center" indent="1"/>
    </xf>
    <xf numFmtId="4" fontId="22" fillId="113" borderId="37" applyNumberFormat="0" applyProtection="0">
      <alignment horizontal="left" vertical="center" indent="1"/>
    </xf>
    <xf numFmtId="0" fontId="22" fillId="115" borderId="37" applyNumberFormat="0" applyProtection="0">
      <alignment horizontal="left" vertical="center" indent="1"/>
    </xf>
    <xf numFmtId="0" fontId="22" fillId="95" borderId="37" applyNumberFormat="0" applyProtection="0">
      <alignment horizontal="left" vertical="center" indent="1"/>
    </xf>
    <xf numFmtId="4" fontId="22" fillId="0" borderId="37" applyNumberFormat="0" applyProtection="0">
      <alignment horizontal="right" vertical="center"/>
    </xf>
    <xf numFmtId="4" fontId="22" fillId="113" borderId="37" applyNumberFormat="0" applyProtection="0">
      <alignment horizontal="left" vertical="center" indent="1"/>
    </xf>
    <xf numFmtId="0" fontId="99" fillId="118" borderId="51" applyNumberFormat="0" applyAlignment="0" applyProtection="0">
      <alignment horizontal="left" vertical="center" indent="1"/>
    </xf>
    <xf numFmtId="0" fontId="99" fillId="118" borderId="51" applyNumberFormat="0" applyAlignment="0" applyProtection="0">
      <alignment horizontal="left" vertical="center" indent="1"/>
    </xf>
    <xf numFmtId="190" fontId="126" fillId="131" borderId="50" applyNumberFormat="0" applyBorder="0" applyProtection="0">
      <alignment horizontal="right" vertical="center"/>
    </xf>
    <xf numFmtId="190" fontId="127" fillId="131" borderId="51" applyNumberFormat="0" applyBorder="0" applyProtection="0">
      <alignment horizontal="right" vertical="center"/>
    </xf>
    <xf numFmtId="0" fontId="99" fillId="132" borderId="51" applyNumberFormat="0" applyAlignment="0" applyProtection="0">
      <alignment horizontal="left" vertical="center" indent="1"/>
    </xf>
    <xf numFmtId="190" fontId="127" fillId="132" borderId="51" applyNumberFormat="0" applyProtection="0">
      <alignment horizontal="right" vertical="center"/>
    </xf>
    <xf numFmtId="38" fontId="22" fillId="0" borderId="15"/>
    <xf numFmtId="38" fontId="22" fillId="0" borderId="15"/>
    <xf numFmtId="38" fontId="22" fillId="0" borderId="15"/>
    <xf numFmtId="165" fontId="2" fillId="0" borderId="0">
      <alignment horizontal="left" wrapText="1"/>
    </xf>
    <xf numFmtId="0" fontId="2" fillId="0" borderId="0" applyNumberFormat="0" applyBorder="0" applyAlignment="0"/>
    <xf numFmtId="0" fontId="41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0" fillId="0" borderId="64" applyNumberFormat="0" applyFill="0" applyAlignment="0" applyProtection="0"/>
    <xf numFmtId="0" fontId="20" fillId="0" borderId="65" applyNumberFormat="0" applyFill="0" applyAlignment="0" applyProtection="0"/>
    <xf numFmtId="0" fontId="121" fillId="0" borderId="0" applyNumberFormat="0" applyFill="0" applyBorder="0" applyAlignment="0" applyProtection="0"/>
    <xf numFmtId="44" fontId="58" fillId="0" borderId="0" applyFont="0" applyFill="0" applyBorder="0" applyAlignment="0" applyProtection="0"/>
  </cellStyleXfs>
  <cellXfs count="306">
    <xf numFmtId="0" fontId="0" fillId="0" borderId="0" xfId="0"/>
    <xf numFmtId="0" fontId="2" fillId="0" borderId="0" xfId="221"/>
    <xf numFmtId="0" fontId="3" fillId="0" borderId="0" xfId="221" applyFont="1"/>
    <xf numFmtId="42" fontId="4" fillId="0" borderId="17" xfId="159" applyNumberFormat="1" applyFont="1" applyFill="1" applyBorder="1" applyAlignment="1"/>
    <xf numFmtId="165" fontId="5" fillId="0" borderId="0" xfId="334" applyNumberFormat="1" applyFont="1" applyFill="1" applyAlignment="1"/>
    <xf numFmtId="165" fontId="5" fillId="0" borderId="2" xfId="334" applyNumberFormat="1" applyFont="1" applyFill="1" applyBorder="1" applyAlignment="1">
      <alignment horizontal="left"/>
    </xf>
    <xf numFmtId="0" fontId="5" fillId="0" borderId="0" xfId="221" applyFont="1" applyFill="1" applyAlignment="1">
      <alignment horizontal="center"/>
    </xf>
    <xf numFmtId="37" fontId="5" fillId="0" borderId="11" xfId="124" applyNumberFormat="1" applyFont="1" applyFill="1" applyBorder="1" applyAlignment="1"/>
    <xf numFmtId="9" fontId="5" fillId="0" borderId="0" xfId="257" applyFont="1" applyFill="1" applyAlignment="1"/>
    <xf numFmtId="165" fontId="5" fillId="0" borderId="0" xfId="334" applyNumberFormat="1" applyFont="1" applyFill="1" applyAlignment="1">
      <alignment horizontal="left"/>
    </xf>
    <xf numFmtId="42" fontId="5" fillId="0" borderId="0" xfId="334" applyNumberFormat="1" applyFont="1" applyFill="1" applyAlignment="1"/>
    <xf numFmtId="41" fontId="5" fillId="0" borderId="0" xfId="221" applyNumberFormat="1" applyFont="1" applyFill="1" applyAlignment="1"/>
    <xf numFmtId="1" fontId="5" fillId="0" borderId="0" xfId="221" applyNumberFormat="1" applyFont="1" applyFill="1" applyAlignment="1"/>
    <xf numFmtId="42" fontId="5" fillId="0" borderId="0" xfId="221" applyNumberFormat="1" applyFont="1" applyFill="1" applyAlignment="1"/>
    <xf numFmtId="41" fontId="5" fillId="0" borderId="12" xfId="221" applyNumberFormat="1" applyFont="1" applyFill="1" applyBorder="1" applyAlignment="1"/>
    <xf numFmtId="1" fontId="5" fillId="0" borderId="0" xfId="221" quotePrefix="1" applyNumberFormat="1" applyFont="1" applyFill="1" applyAlignment="1">
      <alignment horizontal="left"/>
    </xf>
    <xf numFmtId="41" fontId="5" fillId="0" borderId="0" xfId="221" applyNumberFormat="1" applyFont="1" applyFill="1" applyAlignment="1">
      <alignment horizontal="fill"/>
    </xf>
    <xf numFmtId="0" fontId="5" fillId="0" borderId="0" xfId="221" applyFont="1" applyFill="1" applyAlignment="1">
      <alignment horizontal="left"/>
    </xf>
    <xf numFmtId="0" fontId="5" fillId="0" borderId="0" xfId="221" applyFont="1" applyFill="1" applyAlignment="1"/>
    <xf numFmtId="166" fontId="5" fillId="0" borderId="11" xfId="257" applyNumberFormat="1" applyFont="1" applyFill="1" applyBorder="1" applyAlignment="1"/>
    <xf numFmtId="41" fontId="5" fillId="0" borderId="0" xfId="221" applyNumberFormat="1" applyFont="1" applyFill="1" applyAlignment="1">
      <alignment horizontal="center"/>
    </xf>
    <xf numFmtId="167" fontId="5" fillId="0" borderId="0" xfId="257" applyNumberFormat="1" applyFont="1" applyFill="1" applyBorder="1" applyAlignment="1">
      <alignment horizontal="right"/>
    </xf>
    <xf numFmtId="42" fontId="5" fillId="0" borderId="0" xfId="221" applyNumberFormat="1" applyFont="1" applyFill="1" applyAlignment="1">
      <alignment horizontal="right"/>
    </xf>
    <xf numFmtId="168" fontId="5" fillId="0" borderId="0" xfId="221" applyNumberFormat="1" applyFont="1" applyFill="1" applyAlignment="1">
      <alignment horizontal="left"/>
    </xf>
    <xf numFmtId="166" fontId="4" fillId="0" borderId="0" xfId="257" applyNumberFormat="1" applyFont="1" applyFill="1" applyBorder="1" applyAlignment="1">
      <alignment horizontal="right"/>
    </xf>
    <xf numFmtId="42" fontId="5" fillId="0" borderId="0" xfId="221" applyNumberFormat="1" applyFont="1" applyFill="1"/>
    <xf numFmtId="166" fontId="5" fillId="0" borderId="0" xfId="257" applyNumberFormat="1" applyFont="1" applyFill="1" applyBorder="1" applyAlignment="1">
      <alignment horizontal="right"/>
    </xf>
    <xf numFmtId="168" fontId="5" fillId="0" borderId="0" xfId="221" quotePrefix="1" applyNumberFormat="1" applyFont="1" applyFill="1" applyAlignment="1">
      <alignment horizontal="left"/>
    </xf>
    <xf numFmtId="166" fontId="6" fillId="0" borderId="0" xfId="257" applyNumberFormat="1" applyFont="1" applyFill="1" applyBorder="1" applyAlignment="1">
      <alignment horizontal="right"/>
    </xf>
    <xf numFmtId="0" fontId="4" fillId="0" borderId="0" xfId="221" applyFont="1" applyFill="1" applyBorder="1" applyAlignment="1">
      <alignment horizontal="center"/>
    </xf>
    <xf numFmtId="0" fontId="4" fillId="0" borderId="11" xfId="221" applyFont="1" applyFill="1" applyBorder="1" applyAlignment="1">
      <alignment horizontal="center"/>
    </xf>
    <xf numFmtId="0" fontId="4" fillId="0" borderId="0" xfId="221" applyFont="1" applyFill="1" applyAlignment="1">
      <alignment horizontal="center"/>
    </xf>
    <xf numFmtId="0" fontId="4" fillId="0" borderId="0" xfId="221" applyFont="1" applyFill="1" applyAlignment="1"/>
    <xf numFmtId="0" fontId="4" fillId="0" borderId="0" xfId="221" applyFont="1" applyFill="1" applyAlignment="1">
      <alignment horizontal="left"/>
    </xf>
    <xf numFmtId="0" fontId="4" fillId="0" borderId="0" xfId="221" applyFont="1" applyFill="1" applyAlignment="1">
      <alignment horizontal="centerContinuous"/>
    </xf>
    <xf numFmtId="18" fontId="4" fillId="0" borderId="0" xfId="221" applyNumberFormat="1" applyFont="1" applyFill="1" applyAlignment="1">
      <alignment horizontal="centerContinuous"/>
    </xf>
    <xf numFmtId="15" fontId="4" fillId="0" borderId="0" xfId="221" applyNumberFormat="1" applyFont="1" applyFill="1" applyAlignment="1">
      <alignment horizontal="centerContinuous"/>
    </xf>
    <xf numFmtId="0" fontId="4" fillId="0" borderId="0" xfId="221" applyFont="1" applyFill="1" applyAlignment="1" applyProtection="1">
      <alignment horizontal="centerContinuous"/>
      <protection locked="0"/>
    </xf>
    <xf numFmtId="165" fontId="7" fillId="0" borderId="0" xfId="0" applyNumberFormat="1" applyFont="1" applyFill="1" applyAlignment="1">
      <alignment horizontal="right"/>
    </xf>
    <xf numFmtId="0" fontId="27" fillId="0" borderId="0" xfId="221" applyFont="1"/>
    <xf numFmtId="167" fontId="6" fillId="0" borderId="0" xfId="257" applyNumberFormat="1" applyFont="1" applyFill="1" applyBorder="1" applyAlignment="1">
      <alignment horizontal="right"/>
    </xf>
    <xf numFmtId="42" fontId="6" fillId="0" borderId="0" xfId="221" applyNumberFormat="1" applyFont="1" applyFill="1" applyBorder="1" applyAlignment="1">
      <alignment horizontal="right"/>
    </xf>
    <xf numFmtId="168" fontId="6" fillId="0" borderId="18" xfId="221" quotePrefix="1" applyNumberFormat="1" applyFont="1" applyFill="1" applyBorder="1" applyAlignment="1">
      <alignment horizontal="left"/>
    </xf>
    <xf numFmtId="0" fontId="2" fillId="0" borderId="0" xfId="221" applyFill="1"/>
    <xf numFmtId="167" fontId="7" fillId="0" borderId="0" xfId="257" applyNumberFormat="1" applyFont="1" applyFill="1" applyBorder="1" applyAlignment="1">
      <alignment horizontal="right"/>
    </xf>
    <xf numFmtId="42" fontId="7" fillId="0" borderId="0" xfId="124" applyNumberFormat="1" applyFont="1" applyBorder="1"/>
    <xf numFmtId="167" fontId="7" fillId="0" borderId="17" xfId="257" applyNumberFormat="1" applyFont="1" applyFill="1" applyBorder="1" applyAlignment="1">
      <alignment horizontal="right"/>
    </xf>
    <xf numFmtId="42" fontId="7" fillId="0" borderId="17" xfId="124" applyNumberFormat="1" applyFont="1" applyBorder="1"/>
    <xf numFmtId="0" fontId="7" fillId="0" borderId="0" xfId="221" applyFont="1" applyFill="1" applyBorder="1" applyAlignment="1">
      <alignment horizontal="center"/>
    </xf>
    <xf numFmtId="0" fontId="7" fillId="0" borderId="11" xfId="221" applyFont="1" applyFill="1" applyBorder="1" applyAlignment="1">
      <alignment horizontal="center"/>
    </xf>
    <xf numFmtId="0" fontId="7" fillId="0" borderId="0" xfId="221" applyFont="1" applyFill="1" applyAlignment="1">
      <alignment horizontal="center"/>
    </xf>
    <xf numFmtId="0" fontId="7" fillId="0" borderId="0" xfId="221" applyFont="1" applyFill="1"/>
    <xf numFmtId="0" fontId="7" fillId="0" borderId="0" xfId="221" applyFont="1" applyFill="1" applyAlignment="1">
      <alignment horizontal="centerContinuous"/>
    </xf>
    <xf numFmtId="0" fontId="27" fillId="0" borderId="0" xfId="221" applyFont="1" applyAlignment="1">
      <alignment horizontal="centerContinuous" vertical="center"/>
    </xf>
    <xf numFmtId="41" fontId="46" fillId="0" borderId="19" xfId="116" applyNumberFormat="1" applyFont="1" applyFill="1" applyBorder="1"/>
    <xf numFmtId="37" fontId="46" fillId="0" borderId="21" xfId="0" applyNumberFormat="1" applyFont="1" applyFill="1" applyBorder="1"/>
    <xf numFmtId="41" fontId="46" fillId="0" borderId="22" xfId="116" applyNumberFormat="1" applyFont="1" applyFill="1" applyBorder="1"/>
    <xf numFmtId="37" fontId="46" fillId="0" borderId="21" xfId="0" applyNumberFormat="1" applyFont="1" applyFill="1" applyBorder="1" applyAlignment="1">
      <alignment horizontal="left"/>
    </xf>
    <xf numFmtId="37" fontId="47" fillId="0" borderId="23" xfId="0" applyNumberFormat="1" applyFont="1" applyFill="1" applyBorder="1"/>
    <xf numFmtId="37" fontId="46" fillId="0" borderId="4" xfId="0" applyNumberFormat="1" applyFont="1" applyFill="1" applyBorder="1" applyAlignment="1">
      <alignment horizontal="left"/>
    </xf>
    <xf numFmtId="41" fontId="46" fillId="0" borderId="21" xfId="116" applyNumberFormat="1" applyFont="1" applyFill="1" applyBorder="1"/>
    <xf numFmtId="37" fontId="48" fillId="0" borderId="22" xfId="0" applyNumberFormat="1" applyFont="1" applyFill="1" applyBorder="1"/>
    <xf numFmtId="41" fontId="48" fillId="0" borderId="21" xfId="116" applyNumberFormat="1" applyFont="1" applyFill="1" applyBorder="1"/>
    <xf numFmtId="41" fontId="49" fillId="0" borderId="4" xfId="116" applyNumberFormat="1" applyFont="1" applyFill="1" applyBorder="1" applyAlignment="1">
      <alignment horizontal="center"/>
    </xf>
    <xf numFmtId="49" fontId="49" fillId="0" borderId="4" xfId="0" applyNumberFormat="1" applyFont="1" applyFill="1" applyBorder="1" applyAlignment="1">
      <alignment horizontal="left"/>
    </xf>
    <xf numFmtId="178" fontId="2" fillId="0" borderId="0" xfId="221" applyNumberFormat="1"/>
    <xf numFmtId="39" fontId="27" fillId="0" borderId="0" xfId="239" applyNumberFormat="1" applyFont="1" applyFill="1" applyAlignment="1" applyProtection="1">
      <alignment horizontal="left"/>
    </xf>
    <xf numFmtId="42" fontId="6" fillId="0" borderId="0" xfId="221" applyNumberFormat="1" applyFont="1" applyFill="1" applyBorder="1"/>
    <xf numFmtId="43" fontId="46" fillId="0" borderId="22" xfId="116" applyNumberFormat="1" applyFont="1" applyFill="1" applyBorder="1"/>
    <xf numFmtId="39" fontId="27" fillId="0" borderId="0" xfId="239" applyNumberFormat="1" applyFont="1" applyFill="1" applyProtection="1"/>
    <xf numFmtId="39" fontId="2" fillId="0" borderId="0" xfId="239" applyNumberFormat="1" applyFont="1" applyFill="1" applyProtection="1"/>
    <xf numFmtId="39" fontId="2" fillId="0" borderId="0" xfId="239" applyNumberFormat="1" applyFont="1" applyFill="1" applyAlignment="1" applyProtection="1">
      <alignment horizontal="left"/>
    </xf>
    <xf numFmtId="39" fontId="2" fillId="0" borderId="0" xfId="239" applyNumberFormat="1" applyFont="1" applyFill="1" applyAlignment="1" applyProtection="1">
      <alignment horizontal="center"/>
    </xf>
    <xf numFmtId="39" fontId="46" fillId="0" borderId="0" xfId="239" applyNumberFormat="1" applyFont="1" applyFill="1" applyProtection="1"/>
    <xf numFmtId="39" fontId="46" fillId="0" borderId="0" xfId="239" applyNumberFormat="1" applyFont="1" applyFill="1" applyAlignment="1" applyProtection="1">
      <alignment horizontal="fill"/>
    </xf>
    <xf numFmtId="39" fontId="46" fillId="0" borderId="0" xfId="239" applyNumberFormat="1" applyFont="1" applyFill="1" applyAlignment="1" applyProtection="1">
      <alignment horizontal="left"/>
    </xf>
    <xf numFmtId="44" fontId="46" fillId="0" borderId="0" xfId="239" applyNumberFormat="1" applyFont="1" applyFill="1" applyAlignment="1" applyProtection="1">
      <alignment horizontal="right"/>
    </xf>
    <xf numFmtId="43" fontId="46" fillId="0" borderId="0" xfId="239" applyNumberFormat="1" applyFont="1" applyFill="1" applyAlignment="1" applyProtection="1">
      <alignment horizontal="right"/>
    </xf>
    <xf numFmtId="39" fontId="46" fillId="0" borderId="0" xfId="239" applyNumberFormat="1" applyFont="1" applyFill="1" applyAlignment="1" applyProtection="1">
      <alignment horizontal="left" indent="1"/>
    </xf>
    <xf numFmtId="39" fontId="46" fillId="0" borderId="0" xfId="239" applyFont="1" applyFill="1" applyBorder="1" applyAlignment="1" applyProtection="1">
      <alignment horizontal="left" indent="1"/>
    </xf>
    <xf numFmtId="39" fontId="46" fillId="0" borderId="0" xfId="239" applyFont="1" applyFill="1" applyBorder="1" applyAlignment="1" applyProtection="1">
      <alignment horizontal="left"/>
    </xf>
    <xf numFmtId="39" fontId="46" fillId="0" borderId="0" xfId="239" applyFont="1" applyFill="1" applyAlignment="1" applyProtection="1">
      <alignment horizontal="left" indent="1"/>
    </xf>
    <xf numFmtId="0" fontId="7" fillId="0" borderId="0" xfId="221" applyFont="1" applyFill="1" applyAlignment="1">
      <alignment horizontal="center"/>
    </xf>
    <xf numFmtId="41" fontId="6" fillId="0" borderId="0" xfId="221" applyNumberFormat="1" applyFont="1" applyFill="1" applyAlignment="1">
      <alignment horizontal="right"/>
    </xf>
    <xf numFmtId="0" fontId="0" fillId="0" borderId="0" xfId="0" applyFill="1"/>
    <xf numFmtId="4" fontId="0" fillId="0" borderId="0" xfId="0" applyNumberFormat="1" applyFill="1"/>
    <xf numFmtId="43" fontId="0" fillId="0" borderId="47" xfId="1009" applyFont="1" applyFill="1" applyBorder="1"/>
    <xf numFmtId="0" fontId="0" fillId="0" borderId="2" xfId="0" applyFill="1" applyBorder="1" applyAlignment="1">
      <alignment horizontal="right"/>
    </xf>
    <xf numFmtId="0" fontId="0" fillId="0" borderId="2" xfId="0" applyFill="1" applyBorder="1"/>
    <xf numFmtId="0" fontId="0" fillId="0" borderId="48" xfId="0" applyFill="1" applyBorder="1"/>
    <xf numFmtId="43" fontId="0" fillId="0" borderId="2" xfId="1009" applyFont="1" applyFill="1" applyBorder="1" applyAlignment="1">
      <alignment horizontal="right"/>
    </xf>
    <xf numFmtId="43" fontId="0" fillId="0" borderId="48" xfId="1009" applyFont="1" applyFill="1" applyBorder="1"/>
    <xf numFmtId="43" fontId="0" fillId="0" borderId="0" xfId="1009" applyFont="1" applyFill="1"/>
    <xf numFmtId="49" fontId="0" fillId="0" borderId="0" xfId="0" applyNumberFormat="1" applyFill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73" fillId="0" borderId="46" xfId="0" applyFont="1" applyFill="1" applyBorder="1" applyAlignment="1">
      <alignment horizontal="center"/>
    </xf>
    <xf numFmtId="0" fontId="73" fillId="0" borderId="46" xfId="0" applyFont="1" applyFill="1" applyBorder="1"/>
    <xf numFmtId="0" fontId="73" fillId="0" borderId="0" xfId="0" applyFont="1" applyFill="1" applyAlignment="1">
      <alignment horizontal="center"/>
    </xf>
    <xf numFmtId="0" fontId="73" fillId="0" borderId="0" xfId="0" applyFont="1" applyFill="1"/>
    <xf numFmtId="0" fontId="73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43" fontId="0" fillId="0" borderId="0" xfId="0" applyNumberFormat="1" applyFill="1"/>
    <xf numFmtId="0" fontId="2" fillId="0" borderId="46" xfId="239" quotePrefix="1" applyNumberFormat="1" applyFont="1" applyFill="1" applyBorder="1" applyAlignment="1" applyProtection="1">
      <alignment horizontal="center"/>
    </xf>
    <xf numFmtId="43" fontId="46" fillId="0" borderId="46" xfId="239" applyNumberFormat="1" applyFont="1" applyFill="1" applyBorder="1" applyAlignment="1" applyProtection="1">
      <alignment horizontal="right"/>
    </xf>
    <xf numFmtId="0" fontId="2" fillId="0" borderId="0" xfId="192" applyFill="1" applyProtection="1"/>
    <xf numFmtId="0" fontId="73" fillId="0" borderId="0" xfId="0" applyFont="1" applyFill="1" applyBorder="1"/>
    <xf numFmtId="0" fontId="73" fillId="0" borderId="0" xfId="0" applyFont="1" applyFill="1" applyBorder="1" applyAlignment="1">
      <alignment horizontal="center"/>
    </xf>
    <xf numFmtId="180" fontId="46" fillId="0" borderId="0" xfId="239" applyNumberFormat="1" applyFont="1" applyFill="1" applyAlignment="1" applyProtection="1">
      <alignment horizontal="right"/>
    </xf>
    <xf numFmtId="14" fontId="0" fillId="0" borderId="0" xfId="0" applyNumberFormat="1" applyFont="1" applyFill="1" applyBorder="1"/>
    <xf numFmtId="0" fontId="46" fillId="0" borderId="21" xfId="0" applyNumberFormat="1" applyFont="1" applyFill="1" applyBorder="1" applyAlignment="1">
      <alignment horizontal="left"/>
    </xf>
    <xf numFmtId="0" fontId="105" fillId="0" borderId="0" xfId="0" applyFont="1" applyFill="1"/>
    <xf numFmtId="37" fontId="48" fillId="0" borderId="0" xfId="0" applyNumberFormat="1" applyFont="1" applyFill="1"/>
    <xf numFmtId="41" fontId="46" fillId="0" borderId="0" xfId="116" applyNumberFormat="1" applyFont="1" applyFill="1"/>
    <xf numFmtId="41" fontId="46" fillId="0" borderId="4" xfId="116" applyNumberFormat="1" applyFont="1" applyFill="1" applyBorder="1"/>
    <xf numFmtId="41" fontId="46" fillId="0" borderId="20" xfId="116" applyNumberFormat="1" applyFont="1" applyFill="1" applyBorder="1"/>
    <xf numFmtId="0" fontId="106" fillId="0" borderId="0" xfId="0" applyFont="1" applyFill="1"/>
    <xf numFmtId="37" fontId="46" fillId="0" borderId="25" xfId="0" applyNumberFormat="1" applyFont="1" applyFill="1" applyBorder="1"/>
    <xf numFmtId="41" fontId="46" fillId="0" borderId="24" xfId="116" applyNumberFormat="1" applyFont="1" applyFill="1" applyBorder="1"/>
    <xf numFmtId="188" fontId="105" fillId="0" borderId="21" xfId="0" applyNumberFormat="1" applyFont="1" applyFill="1" applyBorder="1"/>
    <xf numFmtId="37" fontId="46" fillId="0" borderId="20" xfId="0" applyNumberFormat="1" applyFont="1" applyFill="1" applyBorder="1"/>
    <xf numFmtId="39" fontId="105" fillId="0" borderId="0" xfId="0" applyNumberFormat="1" applyFont="1" applyFill="1"/>
    <xf numFmtId="37" fontId="105" fillId="0" borderId="0" xfId="0" applyNumberFormat="1" applyFont="1" applyFill="1"/>
    <xf numFmtId="37" fontId="46" fillId="0" borderId="0" xfId="0" applyNumberFormat="1" applyFont="1" applyFill="1" applyBorder="1"/>
    <xf numFmtId="41" fontId="46" fillId="0" borderId="0" xfId="116" applyNumberFormat="1" applyFont="1" applyFill="1" applyBorder="1"/>
    <xf numFmtId="4" fontId="0" fillId="0" borderId="0" xfId="0" applyNumberFormat="1" applyFill="1" applyAlignment="1">
      <alignment horizontal="right" vertical="top"/>
    </xf>
    <xf numFmtId="0" fontId="71" fillId="0" borderId="0" xfId="0" applyFont="1" applyFill="1"/>
    <xf numFmtId="0" fontId="2" fillId="0" borderId="0" xfId="1252" applyNumberFormat="1" applyFont="1" applyFill="1" applyAlignment="1"/>
    <xf numFmtId="0" fontId="2" fillId="0" borderId="0" xfId="1252" applyNumberFormat="1" applyFont="1" applyFill="1" applyAlignment="1">
      <alignment horizontal="center"/>
    </xf>
    <xf numFmtId="0" fontId="27" fillId="0" borderId="0" xfId="1252" applyNumberFormat="1" applyFont="1" applyFill="1" applyBorder="1" applyAlignment="1">
      <alignment horizontal="centerContinuous"/>
    </xf>
    <xf numFmtId="0" fontId="27" fillId="0" borderId="0" xfId="1252" applyNumberFormat="1" applyFont="1" applyFill="1" applyAlignment="1">
      <alignment horizontal="centerContinuous" vertical="center"/>
    </xf>
    <xf numFmtId="0" fontId="46" fillId="0" borderId="0" xfId="1252" applyNumberFormat="1" applyFont="1" applyFill="1" applyAlignment="1"/>
    <xf numFmtId="0" fontId="46" fillId="0" borderId="0" xfId="1252" applyNumberFormat="1" applyFont="1" applyFill="1" applyAlignment="1">
      <alignment horizontal="center"/>
    </xf>
    <xf numFmtId="0" fontId="48" fillId="0" borderId="46" xfId="1252" applyNumberFormat="1" applyFont="1" applyFill="1" applyBorder="1" applyAlignment="1">
      <alignment horizontal="center"/>
    </xf>
    <xf numFmtId="0" fontId="107" fillId="0" borderId="0" xfId="1252" applyNumberFormat="1" applyFont="1" applyFill="1" applyAlignment="1">
      <alignment horizontal="center"/>
    </xf>
    <xf numFmtId="0" fontId="48" fillId="0" borderId="0" xfId="1252" applyNumberFormat="1" applyFont="1" applyFill="1" applyAlignment="1">
      <alignment horizontal="center"/>
    </xf>
    <xf numFmtId="0" fontId="47" fillId="0" borderId="0" xfId="1252" applyNumberFormat="1" applyFont="1" applyFill="1" applyAlignment="1"/>
    <xf numFmtId="180" fontId="46" fillId="0" borderId="0" xfId="1253" applyNumberFormat="1" applyFont="1" applyFill="1"/>
    <xf numFmtId="180" fontId="46" fillId="0" borderId="0" xfId="1252" applyNumberFormat="1" applyFont="1" applyFill="1" applyAlignment="1"/>
    <xf numFmtId="0" fontId="46" fillId="0" borderId="0" xfId="1252" applyNumberFormat="1" applyFont="1" applyFill="1" applyAlignment="1">
      <alignment horizontal="left"/>
    </xf>
    <xf numFmtId="10" fontId="48" fillId="0" borderId="10" xfId="835" applyNumberFormat="1" applyFont="1" applyFill="1" applyBorder="1"/>
    <xf numFmtId="10" fontId="46" fillId="0" borderId="10" xfId="835" applyNumberFormat="1" applyFont="1" applyFill="1" applyBorder="1"/>
    <xf numFmtId="10" fontId="46" fillId="0" borderId="0" xfId="1252" applyNumberFormat="1" applyFont="1" applyFill="1" applyAlignment="1"/>
    <xf numFmtId="14" fontId="46" fillId="0" borderId="0" xfId="1252" applyNumberFormat="1" applyFont="1" applyFill="1" applyAlignment="1">
      <alignment horizontal="center"/>
    </xf>
    <xf numFmtId="3" fontId="46" fillId="0" borderId="0" xfId="1253" applyNumberFormat="1" applyFont="1" applyFill="1"/>
    <xf numFmtId="3" fontId="46" fillId="0" borderId="0" xfId="1252" applyNumberFormat="1" applyFont="1" applyFill="1" applyAlignment="1"/>
    <xf numFmtId="0" fontId="46" fillId="0" borderId="0" xfId="1252" applyNumberFormat="1" applyFont="1" applyFill="1" applyAlignment="1">
      <alignment horizontal="left" wrapText="1"/>
    </xf>
    <xf numFmtId="41" fontId="46" fillId="0" borderId="0" xfId="1254" applyNumberFormat="1" applyFont="1" applyFill="1"/>
    <xf numFmtId="42" fontId="46" fillId="0" borderId="0" xfId="1254" applyNumberFormat="1" applyFont="1" applyFill="1"/>
    <xf numFmtId="41" fontId="46" fillId="0" borderId="0" xfId="1252" applyNumberFormat="1" applyFont="1" applyFill="1" applyAlignment="1"/>
    <xf numFmtId="0" fontId="107" fillId="0" borderId="0" xfId="1252" applyNumberFormat="1" applyFont="1" applyFill="1" applyBorder="1" applyAlignment="1">
      <alignment horizontal="center"/>
    </xf>
    <xf numFmtId="42" fontId="46" fillId="0" borderId="2" xfId="1254" applyNumberFormat="1" applyFont="1" applyFill="1" applyBorder="1"/>
    <xf numFmtId="42" fontId="46" fillId="0" borderId="0" xfId="1252" applyNumberFormat="1" applyFont="1" applyFill="1" applyAlignment="1"/>
    <xf numFmtId="10" fontId="46" fillId="0" borderId="2" xfId="835" applyNumberFormat="1" applyFont="1" applyFill="1" applyBorder="1"/>
    <xf numFmtId="10" fontId="46" fillId="0" borderId="2" xfId="1252" applyNumberFormat="1" applyFont="1" applyFill="1" applyBorder="1" applyAlignment="1"/>
    <xf numFmtId="191" fontId="46" fillId="0" borderId="0" xfId="1252" applyNumberFormat="1" applyFont="1" applyFill="1" applyAlignment="1"/>
    <xf numFmtId="0" fontId="109" fillId="0" borderId="0" xfId="1252" applyNumberFormat="1" applyFont="1" applyFill="1" applyAlignment="1">
      <alignment horizontal="center"/>
    </xf>
    <xf numFmtId="191" fontId="46" fillId="0" borderId="0" xfId="1254" applyNumberFormat="1" applyFont="1" applyFill="1"/>
    <xf numFmtId="14" fontId="107" fillId="0" borderId="0" xfId="1252" applyNumberFormat="1" applyFont="1" applyFill="1" applyAlignment="1">
      <alignment horizontal="center"/>
    </xf>
    <xf numFmtId="0" fontId="46" fillId="0" borderId="0" xfId="1252" applyNumberFormat="1" applyFont="1" applyFill="1" applyBorder="1" applyAlignment="1"/>
    <xf numFmtId="10" fontId="46" fillId="0" borderId="46" xfId="835" applyNumberFormat="1" applyFont="1" applyFill="1" applyBorder="1"/>
    <xf numFmtId="191" fontId="46" fillId="0" borderId="2" xfId="1254" applyNumberFormat="1" applyFont="1" applyFill="1" applyBorder="1"/>
    <xf numFmtId="10" fontId="46" fillId="0" borderId="10" xfId="1252" applyNumberFormat="1" applyFont="1" applyFill="1" applyBorder="1" applyAlignment="1"/>
    <xf numFmtId="42" fontId="46" fillId="0" borderId="10" xfId="1252" applyNumberFormat="1" applyFont="1" applyFill="1" applyBorder="1" applyAlignment="1"/>
    <xf numFmtId="0" fontId="71" fillId="142" borderId="0" xfId="0" applyFont="1" applyFill="1"/>
    <xf numFmtId="49" fontId="49" fillId="0" borderId="4" xfId="0" applyNumberFormat="1" applyFont="1" applyFill="1" applyBorder="1" applyAlignment="1">
      <alignment horizontal="center"/>
    </xf>
    <xf numFmtId="49" fontId="0" fillId="0" borderId="21" xfId="0" applyNumberFormat="1" applyFill="1" applyBorder="1" applyAlignment="1">
      <alignment horizontal="left"/>
    </xf>
    <xf numFmtId="44" fontId="0" fillId="0" borderId="21" xfId="1009" applyNumberFormat="1" applyFont="1" applyFill="1" applyBorder="1"/>
    <xf numFmtId="43" fontId="0" fillId="0" borderId="21" xfId="1009" applyFont="1" applyFill="1" applyBorder="1"/>
    <xf numFmtId="49" fontId="71" fillId="142" borderId="21" xfId="0" applyNumberFormat="1" applyFont="1" applyFill="1" applyBorder="1" applyAlignment="1">
      <alignment horizontal="left" indent="1"/>
    </xf>
    <xf numFmtId="194" fontId="71" fillId="142" borderId="21" xfId="0" applyNumberFormat="1" applyFont="1" applyFill="1" applyBorder="1"/>
    <xf numFmtId="49" fontId="0" fillId="0" borderId="4" xfId="0" applyNumberFormat="1" applyFill="1" applyBorder="1" applyAlignment="1">
      <alignment horizontal="left"/>
    </xf>
    <xf numFmtId="43" fontId="0" fillId="0" borderId="4" xfId="1009" applyFont="1" applyFill="1" applyBorder="1"/>
    <xf numFmtId="49" fontId="0" fillId="0" borderId="20" xfId="0" applyNumberFormat="1" applyFill="1" applyBorder="1" applyAlignment="1">
      <alignment horizontal="left"/>
    </xf>
    <xf numFmtId="44" fontId="0" fillId="0" borderId="20" xfId="1009" applyNumberFormat="1" applyFont="1" applyFill="1" applyBorder="1"/>
    <xf numFmtId="49" fontId="27" fillId="0" borderId="4" xfId="0" applyNumberFormat="1" applyFont="1" applyFill="1" applyBorder="1" applyAlignment="1">
      <alignment horizontal="left"/>
    </xf>
    <xf numFmtId="44" fontId="27" fillId="0" borderId="4" xfId="1009" applyNumberFormat="1" applyFont="1" applyFill="1" applyBorder="1"/>
    <xf numFmtId="49" fontId="71" fillId="142" borderId="21" xfId="0" applyNumberFormat="1" applyFont="1" applyFill="1" applyBorder="1" applyAlignment="1">
      <alignment horizontal="left"/>
    </xf>
    <xf numFmtId="43" fontId="71" fillId="142" borderId="0" xfId="1009" applyFont="1" applyFill="1"/>
    <xf numFmtId="43" fontId="0" fillId="0" borderId="0" xfId="1009" applyFont="1"/>
    <xf numFmtId="49" fontId="71" fillId="142" borderId="0" xfId="0" applyNumberFormat="1" applyFont="1" applyFill="1" applyBorder="1" applyAlignment="1">
      <alignment horizontal="left"/>
    </xf>
    <xf numFmtId="49" fontId="0" fillId="0" borderId="0" xfId="0" applyNumberFormat="1" applyFill="1" applyBorder="1" applyAlignment="1">
      <alignment horizontal="left"/>
    </xf>
    <xf numFmtId="10" fontId="0" fillId="0" borderId="0" xfId="1251" applyNumberFormat="1" applyFont="1"/>
    <xf numFmtId="44" fontId="0" fillId="0" borderId="0" xfId="0" applyNumberFormat="1"/>
    <xf numFmtId="43" fontId="0" fillId="0" borderId="0" xfId="0" applyNumberFormat="1"/>
    <xf numFmtId="44" fontId="0" fillId="0" borderId="10" xfId="0" applyNumberFormat="1" applyBorder="1"/>
    <xf numFmtId="180" fontId="48" fillId="0" borderId="46" xfId="0" applyNumberFormat="1" applyFont="1" applyFill="1" applyBorder="1" applyAlignment="1">
      <alignment horizontal="center"/>
    </xf>
    <xf numFmtId="39" fontId="129" fillId="0" borderId="0" xfId="0" applyNumberFormat="1" applyFont="1"/>
    <xf numFmtId="39" fontId="0" fillId="0" borderId="0" xfId="0" applyNumberFormat="1"/>
    <xf numFmtId="39" fontId="129" fillId="143" borderId="0" xfId="0" applyNumberFormat="1" applyFont="1" applyFill="1"/>
    <xf numFmtId="0" fontId="71" fillId="143" borderId="0" xfId="0" applyFont="1" applyFill="1"/>
    <xf numFmtId="0" fontId="71" fillId="144" borderId="0" xfId="0" applyFont="1" applyFill="1"/>
    <xf numFmtId="4" fontId="0" fillId="0" borderId="0" xfId="0" applyNumberFormat="1"/>
    <xf numFmtId="43" fontId="46" fillId="0" borderId="2" xfId="239" applyNumberFormat="1" applyFont="1" applyFill="1" applyBorder="1" applyAlignment="1" applyProtection="1">
      <alignment horizontal="right"/>
    </xf>
    <xf numFmtId="180" fontId="46" fillId="145" borderId="17" xfId="1009" applyNumberFormat="1" applyFont="1" applyFill="1" applyBorder="1" applyAlignment="1" applyProtection="1">
      <alignment horizontal="right"/>
    </xf>
    <xf numFmtId="39" fontId="49" fillId="0" borderId="0" xfId="239" applyFont="1" applyFill="1" applyAlignment="1" applyProtection="1">
      <alignment horizontal="centerContinuous" vertical="center"/>
    </xf>
    <xf numFmtId="0" fontId="2" fillId="0" borderId="0" xfId="192" applyFill="1" applyAlignment="1" applyProtection="1">
      <alignment horizontal="centerContinuous" vertical="center"/>
    </xf>
    <xf numFmtId="39" fontId="48" fillId="0" borderId="0" xfId="239" applyFont="1" applyFill="1" applyAlignment="1" applyProtection="1">
      <alignment horizontal="centerContinuous" vertical="center"/>
    </xf>
    <xf numFmtId="39" fontId="27" fillId="0" borderId="0" xfId="239" applyFont="1" applyFill="1" applyAlignment="1" applyProtection="1">
      <alignment horizontal="centerContinuous" vertical="center"/>
    </xf>
    <xf numFmtId="39" fontId="2" fillId="0" borderId="0" xfId="239" applyFont="1" applyFill="1" applyAlignment="1" applyProtection="1">
      <alignment horizontal="centerContinuous" vertical="center"/>
    </xf>
    <xf numFmtId="4" fontId="105" fillId="0" borderId="0" xfId="0" applyNumberFormat="1" applyFont="1" applyFill="1"/>
    <xf numFmtId="0" fontId="130" fillId="0" borderId="0" xfId="0" applyFont="1" applyFill="1"/>
    <xf numFmtId="41" fontId="105" fillId="0" borderId="0" xfId="0" applyNumberFormat="1" applyFont="1" applyFill="1"/>
    <xf numFmtId="4" fontId="73" fillId="0" borderId="0" xfId="0" applyNumberFormat="1" applyFont="1" applyFill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80" fontId="46" fillId="0" borderId="0" xfId="1253" applyNumberFormat="1" applyFont="1" applyFill="1" applyBorder="1"/>
    <xf numFmtId="180" fontId="46" fillId="0" borderId="46" xfId="1253" applyNumberFormat="1" applyFont="1" applyFill="1" applyBorder="1"/>
    <xf numFmtId="42" fontId="46" fillId="0" borderId="0" xfId="0" applyNumberFormat="1" applyFont="1" applyFill="1" applyAlignment="1"/>
    <xf numFmtId="4" fontId="131" fillId="0" borderId="0" xfId="0" applyNumberFormat="1" applyFont="1" applyFill="1"/>
    <xf numFmtId="37" fontId="48" fillId="146" borderId="20" xfId="0" applyNumberFormat="1" applyFont="1" applyFill="1" applyBorder="1"/>
    <xf numFmtId="44" fontId="48" fillId="146" borderId="19" xfId="12207" applyFont="1" applyFill="1" applyBorder="1"/>
    <xf numFmtId="37" fontId="46" fillId="147" borderId="4" xfId="0" applyNumberFormat="1" applyFont="1" applyFill="1" applyBorder="1" applyAlignment="1">
      <alignment horizontal="left"/>
    </xf>
    <xf numFmtId="41" fontId="46" fillId="147" borderId="4" xfId="116" applyNumberFormat="1" applyFont="1" applyFill="1" applyBorder="1"/>
    <xf numFmtId="37" fontId="46" fillId="147" borderId="0" xfId="0" applyNumberFormat="1" applyFont="1" applyFill="1" applyBorder="1" applyAlignment="1">
      <alignment horizontal="left"/>
    </xf>
    <xf numFmtId="41" fontId="46" fillId="147" borderId="0" xfId="116" applyNumberFormat="1" applyFont="1" applyFill="1" applyBorder="1"/>
    <xf numFmtId="0" fontId="3" fillId="0" borderId="0" xfId="221" applyFont="1" applyFill="1"/>
    <xf numFmtId="0" fontId="96" fillId="0" borderId="49" xfId="1037" quotePrefix="1" applyNumberFormat="1" applyFill="1" applyBorder="1" applyAlignment="1"/>
    <xf numFmtId="0" fontId="96" fillId="0" borderId="49" xfId="1037" applyNumberFormat="1" applyFill="1" applyBorder="1" applyAlignment="1"/>
    <xf numFmtId="0" fontId="96" fillId="0" borderId="49" xfId="1037" quotePrefix="1" applyNumberFormat="1" applyFill="1" applyAlignment="1"/>
    <xf numFmtId="0" fontId="97" fillId="0" borderId="66" xfId="1038" quotePrefix="1" applyNumberFormat="1" applyFill="1" applyBorder="1" applyAlignment="1"/>
    <xf numFmtId="0" fontId="96" fillId="0" borderId="49" xfId="1037" quotePrefix="1" applyNumberFormat="1" applyFill="1" applyBorder="1" applyAlignment="1">
      <alignment horizontal="right"/>
    </xf>
    <xf numFmtId="0" fontId="97" fillId="0" borderId="67" xfId="1038" quotePrefix="1" applyNumberFormat="1" applyFill="1" applyBorder="1" applyAlignment="1">
      <alignment horizontal="right"/>
    </xf>
    <xf numFmtId="196" fontId="96" fillId="0" borderId="50" xfId="1014" applyNumberFormat="1" applyFill="1">
      <alignment horizontal="right" vertical="center"/>
    </xf>
    <xf numFmtId="196" fontId="97" fillId="0" borderId="66" xfId="1015" applyNumberFormat="1" applyFill="1" applyBorder="1">
      <alignment horizontal="right" vertical="center"/>
    </xf>
    <xf numFmtId="196" fontId="96" fillId="0" borderId="68" xfId="1014" applyNumberFormat="1" applyFill="1" applyBorder="1">
      <alignment horizontal="right" vertical="center"/>
    </xf>
    <xf numFmtId="196" fontId="97" fillId="0" borderId="67" xfId="1015" applyNumberFormat="1" applyFill="1" applyBorder="1">
      <alignment horizontal="right" vertical="center"/>
    </xf>
    <xf numFmtId="0" fontId="2" fillId="0" borderId="0" xfId="9924" applyNumberFormat="1" applyFont="1" applyFill="1" applyAlignment="1"/>
    <xf numFmtId="0" fontId="2" fillId="0" borderId="0" xfId="9924" applyNumberFormat="1" applyFont="1" applyFill="1" applyAlignment="1">
      <alignment horizontal="center"/>
    </xf>
    <xf numFmtId="0" fontId="27" fillId="0" borderId="0" xfId="9924" applyNumberFormat="1" applyFont="1" applyFill="1" applyBorder="1" applyAlignment="1">
      <alignment horizontal="centerContinuous"/>
    </xf>
    <xf numFmtId="0" fontId="27" fillId="0" borderId="0" xfId="9924" applyNumberFormat="1" applyFont="1" applyFill="1" applyAlignment="1">
      <alignment horizontal="centerContinuous" vertical="center"/>
    </xf>
    <xf numFmtId="0" fontId="30" fillId="0" borderId="0" xfId="9924" applyNumberFormat="1" applyAlignment="1"/>
    <xf numFmtId="0" fontId="46" fillId="0" borderId="0" xfId="9924" applyNumberFormat="1" applyFont="1" applyFill="1" applyAlignment="1"/>
    <xf numFmtId="0" fontId="46" fillId="0" borderId="0" xfId="9924" applyNumberFormat="1" applyFont="1" applyFill="1" applyAlignment="1">
      <alignment horizontal="center"/>
    </xf>
    <xf numFmtId="0" fontId="48" fillId="0" borderId="46" xfId="9924" applyNumberFormat="1" applyFont="1" applyFill="1" applyBorder="1" applyAlignment="1">
      <alignment horizontal="center"/>
    </xf>
    <xf numFmtId="0" fontId="107" fillId="0" borderId="0" xfId="9924" applyNumberFormat="1" applyFont="1" applyFill="1" applyAlignment="1">
      <alignment horizontal="center"/>
    </xf>
    <xf numFmtId="0" fontId="48" fillId="0" borderId="0" xfId="9924" applyNumberFormat="1" applyFont="1" applyFill="1" applyAlignment="1">
      <alignment horizontal="center"/>
    </xf>
    <xf numFmtId="0" fontId="47" fillId="0" borderId="0" xfId="9924" applyNumberFormat="1" applyFont="1" applyFill="1" applyAlignment="1"/>
    <xf numFmtId="180" fontId="46" fillId="0" borderId="0" xfId="9924" applyNumberFormat="1" applyFont="1" applyFill="1" applyAlignment="1"/>
    <xf numFmtId="0" fontId="46" fillId="0" borderId="0" xfId="9924" applyNumberFormat="1" applyFont="1" applyFill="1" applyAlignment="1">
      <alignment horizontal="left"/>
    </xf>
    <xf numFmtId="10" fontId="46" fillId="0" borderId="0" xfId="9924" applyNumberFormat="1" applyFont="1" applyFill="1" applyAlignment="1"/>
    <xf numFmtId="14" fontId="46" fillId="0" borderId="0" xfId="9924" applyNumberFormat="1" applyFont="1" applyFill="1" applyAlignment="1">
      <alignment horizontal="center"/>
    </xf>
    <xf numFmtId="3" fontId="46" fillId="0" borderId="0" xfId="9924" applyNumberFormat="1" applyFont="1" applyFill="1" applyAlignment="1"/>
    <xf numFmtId="0" fontId="46" fillId="0" borderId="0" xfId="9924" applyNumberFormat="1" applyFont="1" applyFill="1" applyAlignment="1">
      <alignment horizontal="left" wrapText="1"/>
    </xf>
    <xf numFmtId="41" fontId="46" fillId="0" borderId="0" xfId="9924" applyNumberFormat="1" applyFont="1" applyFill="1" applyAlignment="1"/>
    <xf numFmtId="0" fontId="107" fillId="0" borderId="0" xfId="9924" applyNumberFormat="1" applyFont="1" applyFill="1" applyBorder="1" applyAlignment="1">
      <alignment horizontal="center"/>
    </xf>
    <xf numFmtId="42" fontId="46" fillId="0" borderId="0" xfId="9924" applyNumberFormat="1" applyFont="1" applyFill="1" applyAlignment="1"/>
    <xf numFmtId="191" fontId="46" fillId="0" borderId="0" xfId="9924" applyNumberFormat="1" applyFont="1" applyFill="1" applyAlignment="1"/>
    <xf numFmtId="10" fontId="46" fillId="0" borderId="2" xfId="9924" applyNumberFormat="1" applyFont="1" applyFill="1" applyBorder="1" applyAlignment="1"/>
    <xf numFmtId="0" fontId="109" fillId="0" borderId="0" xfId="9924" applyNumberFormat="1" applyFont="1" applyFill="1" applyAlignment="1">
      <alignment horizontal="center"/>
    </xf>
    <xf numFmtId="14" fontId="107" fillId="0" borderId="0" xfId="9924" applyNumberFormat="1" applyFont="1" applyFill="1" applyAlignment="1">
      <alignment horizontal="center"/>
    </xf>
    <xf numFmtId="0" fontId="46" fillId="0" borderId="0" xfId="9924" applyNumberFormat="1" applyFont="1" applyFill="1" applyBorder="1" applyAlignment="1"/>
    <xf numFmtId="10" fontId="46" fillId="0" borderId="10" xfId="9924" applyNumberFormat="1" applyFont="1" applyFill="1" applyBorder="1" applyAlignment="1"/>
    <xf numFmtId="42" fontId="46" fillId="0" borderId="10" xfId="9924" applyNumberFormat="1" applyFont="1" applyFill="1" applyBorder="1" applyAlignment="1"/>
    <xf numFmtId="41" fontId="131" fillId="0" borderId="0" xfId="0" applyNumberFormat="1" applyFont="1" applyFill="1"/>
    <xf numFmtId="0" fontId="0" fillId="0" borderId="0" xfId="0" applyFill="1" applyBorder="1" applyAlignment="1">
      <alignment horizontal="right"/>
    </xf>
    <xf numFmtId="43" fontId="0" fillId="0" borderId="0" xfId="1009" applyFont="1" applyFill="1" applyBorder="1"/>
    <xf numFmtId="49" fontId="49" fillId="0" borderId="23" xfId="0" applyNumberFormat="1" applyFont="1" applyFill="1" applyBorder="1" applyAlignment="1">
      <alignment horizontal="left"/>
    </xf>
    <xf numFmtId="0" fontId="130" fillId="0" borderId="0" xfId="0" applyFont="1" applyFill="1" applyBorder="1"/>
    <xf numFmtId="0" fontId="106" fillId="0" borderId="0" xfId="0" applyFont="1" applyFill="1" applyBorder="1"/>
    <xf numFmtId="0" fontId="105" fillId="0" borderId="0" xfId="0" applyFont="1" applyFill="1" applyBorder="1"/>
    <xf numFmtId="37" fontId="46" fillId="0" borderId="0" xfId="0" applyNumberFormat="1" applyFont="1" applyFill="1" applyBorder="1" applyAlignment="1">
      <alignment horizontal="left"/>
    </xf>
    <xf numFmtId="37" fontId="47" fillId="0" borderId="0" xfId="0" applyNumberFormat="1" applyFont="1" applyFill="1" applyBorder="1"/>
    <xf numFmtId="37" fontId="48" fillId="146" borderId="2" xfId="0" applyNumberFormat="1" applyFont="1" applyFill="1" applyBorder="1"/>
    <xf numFmtId="44" fontId="48" fillId="146" borderId="47" xfId="12207" applyFont="1" applyFill="1" applyBorder="1"/>
    <xf numFmtId="0" fontId="106" fillId="148" borderId="2" xfId="0" applyFont="1" applyFill="1" applyBorder="1"/>
    <xf numFmtId="41" fontId="131" fillId="148" borderId="2" xfId="0" applyNumberFormat="1" applyFont="1" applyFill="1" applyBorder="1"/>
    <xf numFmtId="0" fontId="97" fillId="117" borderId="49" xfId="1016" quotePrefix="1" applyNumberFormat="1" applyBorder="1" applyAlignment="1"/>
    <xf numFmtId="195" fontId="98" fillId="128" borderId="49" xfId="1030" quotePrefix="1" applyNumberFormat="1" applyBorder="1" applyAlignment="1"/>
    <xf numFmtId="0" fontId="98" fillId="128" borderId="49" xfId="1030" quotePrefix="1" applyNumberFormat="1" applyBorder="1" applyAlignment="1"/>
    <xf numFmtId="197" fontId="98" fillId="129" borderId="49" xfId="1031" quotePrefix="1" applyNumberFormat="1" applyBorder="1" applyAlignment="1"/>
    <xf numFmtId="0" fontId="98" fillId="129" borderId="49" xfId="1031" quotePrefix="1" applyNumberFormat="1" applyBorder="1" applyAlignment="1"/>
    <xf numFmtId="197" fontId="98" fillId="149" borderId="49" xfId="1031" quotePrefix="1" applyNumberFormat="1" applyFill="1" applyBorder="1" applyAlignment="1"/>
    <xf numFmtId="0" fontId="98" fillId="149" borderId="49" xfId="1031" quotePrefix="1" applyNumberFormat="1" applyFill="1" applyBorder="1" applyAlignment="1"/>
    <xf numFmtId="197" fontId="98" fillId="150" borderId="49" xfId="1031" quotePrefix="1" applyNumberFormat="1" applyFill="1" applyBorder="1" applyAlignment="1"/>
    <xf numFmtId="0" fontId="98" fillId="150" borderId="49" xfId="1031" quotePrefix="1" applyNumberFormat="1" applyFill="1" applyBorder="1" applyAlignment="1"/>
    <xf numFmtId="0" fontId="96" fillId="133" borderId="49" xfId="1037" applyNumberFormat="1" applyBorder="1" applyAlignment="1"/>
    <xf numFmtId="0" fontId="96" fillId="133" borderId="49" xfId="1037" applyNumberFormat="1" applyAlignment="1"/>
    <xf numFmtId="0" fontId="96" fillId="133" borderId="49" xfId="1037" quotePrefix="1" applyNumberFormat="1" applyAlignment="1"/>
    <xf numFmtId="0" fontId="96" fillId="133" borderId="49" xfId="1037" quotePrefix="1" applyNumberFormat="1" applyBorder="1" applyAlignment="1">
      <alignment horizontal="right"/>
    </xf>
    <xf numFmtId="196" fontId="96" fillId="0" borderId="50" xfId="1014" applyNumberFormat="1">
      <alignment horizontal="right" vertical="center"/>
    </xf>
    <xf numFmtId="196" fontId="96" fillId="146" borderId="50" xfId="1014" applyNumberFormat="1" applyFill="1">
      <alignment horizontal="right" vertical="center"/>
    </xf>
    <xf numFmtId="196" fontId="96" fillId="0" borderId="68" xfId="1014" applyNumberFormat="1" applyBorder="1">
      <alignment horizontal="right" vertical="center"/>
    </xf>
    <xf numFmtId="196" fontId="0" fillId="0" borderId="0" xfId="0" applyNumberFormat="1"/>
    <xf numFmtId="196" fontId="96" fillId="145" borderId="50" xfId="1014" applyNumberFormat="1" applyFill="1">
      <alignment horizontal="right" vertical="center"/>
    </xf>
    <xf numFmtId="196" fontId="0" fillId="151" borderId="0" xfId="0" applyNumberFormat="1" applyFill="1"/>
    <xf numFmtId="4" fontId="131" fillId="152" borderId="0" xfId="0" applyNumberFormat="1" applyFont="1" applyFill="1"/>
    <xf numFmtId="10" fontId="48" fillId="0" borderId="10" xfId="9924" applyNumberFormat="1" applyFont="1" applyFill="1" applyBorder="1" applyAlignment="1"/>
    <xf numFmtId="42" fontId="46" fillId="0" borderId="2" xfId="9924" applyNumberFormat="1" applyFont="1" applyFill="1" applyBorder="1" applyAlignment="1"/>
    <xf numFmtId="180" fontId="132" fillId="0" borderId="0" xfId="9924" applyNumberFormat="1" applyFont="1" applyFill="1" applyAlignment="1"/>
    <xf numFmtId="10" fontId="46" fillId="0" borderId="46" xfId="9924" applyNumberFormat="1" applyFont="1" applyFill="1" applyBorder="1" applyAlignment="1"/>
    <xf numFmtId="191" fontId="46" fillId="0" borderId="2" xfId="9924" applyNumberFormat="1" applyFont="1" applyFill="1" applyBorder="1" applyAlignment="1"/>
    <xf numFmtId="43" fontId="105" fillId="0" borderId="0" xfId="0" applyNumberFormat="1" applyFont="1" applyFill="1"/>
    <xf numFmtId="43" fontId="46" fillId="0" borderId="0" xfId="239" applyNumberFormat="1" applyFont="1" applyFill="1" applyBorder="1" applyAlignment="1" applyProtection="1">
      <alignment horizontal="right"/>
    </xf>
    <xf numFmtId="37" fontId="48" fillId="153" borderId="25" xfId="0" applyNumberFormat="1" applyFont="1" applyFill="1" applyBorder="1"/>
    <xf numFmtId="0" fontId="131" fillId="153" borderId="0" xfId="0" applyFont="1" applyFill="1"/>
    <xf numFmtId="0" fontId="27" fillId="0" borderId="0" xfId="0" applyNumberFormat="1" applyFont="1" applyFill="1" applyAlignment="1">
      <alignment horizontal="centerContinuous" vertical="center"/>
    </xf>
    <xf numFmtId="168" fontId="6" fillId="0" borderId="0" xfId="221" quotePrefix="1" applyNumberFormat="1" applyFont="1" applyFill="1" applyBorder="1" applyAlignment="1">
      <alignment horizontal="left"/>
    </xf>
    <xf numFmtId="180" fontId="6" fillId="0" borderId="0" xfId="1009" quotePrefix="1" applyNumberFormat="1" applyFont="1" applyFill="1" applyBorder="1" applyAlignment="1">
      <alignment horizontal="left"/>
    </xf>
    <xf numFmtId="168" fontId="6" fillId="0" borderId="46" xfId="221" quotePrefix="1" applyNumberFormat="1" applyFont="1" applyFill="1" applyBorder="1" applyAlignment="1">
      <alignment horizontal="left"/>
    </xf>
    <xf numFmtId="180" fontId="6" fillId="0" borderId="46" xfId="1009" quotePrefix="1" applyNumberFormat="1" applyFont="1" applyFill="1" applyBorder="1" applyAlignment="1">
      <alignment horizontal="left"/>
    </xf>
    <xf numFmtId="166" fontId="6" fillId="0" borderId="46" xfId="257" applyNumberFormat="1" applyFont="1" applyFill="1" applyBorder="1" applyAlignment="1">
      <alignment horizontal="right"/>
    </xf>
    <xf numFmtId="0" fontId="7" fillId="0" borderId="0" xfId="221" applyFont="1" applyFill="1" applyAlignment="1">
      <alignment horizontal="center"/>
    </xf>
    <xf numFmtId="0" fontId="30" fillId="0" borderId="0" xfId="9924" applyNumberFormat="1" applyFill="1" applyAlignment="1"/>
    <xf numFmtId="180" fontId="30" fillId="0" borderId="0" xfId="9924" applyNumberFormat="1" applyFill="1" applyAlignment="1"/>
    <xf numFmtId="10" fontId="46" fillId="0" borderId="0" xfId="1251" applyNumberFormat="1" applyFont="1" applyFill="1"/>
  </cellXfs>
  <cellStyles count="12208">
    <cellStyle name="_x0013_" xfId="1256"/>
    <cellStyle name="_09GRC Gas Transport For Review" xfId="1257"/>
    <cellStyle name="_4.06E Pass Throughs" xfId="1"/>
    <cellStyle name="_4.06E Pass Throughs 2" xfId="1144"/>
    <cellStyle name="_4.06E Pass Throughs_04 07E Wild Horse Wind Expansion (C) (2)" xfId="1258"/>
    <cellStyle name="_4.06E Pass Throughs_3.01 Income Statement" xfId="1259"/>
    <cellStyle name="_4.06E Pass Throughs_4 31 Regulatory Assets and Liabilities  7 06- Exhibit D" xfId="1260"/>
    <cellStyle name="_4.06E Pass Throughs_4 32 Regulatory Assets and Liabilities  7 06- Exhibit D" xfId="1261"/>
    <cellStyle name="_4.06E Pass Throughs_Book9" xfId="1262"/>
    <cellStyle name="_4.13E Montana Energy Tax" xfId="2"/>
    <cellStyle name="_4.13E Montana Energy Tax 2" xfId="1145"/>
    <cellStyle name="_4.13E Montana Energy Tax_04 07E Wild Horse Wind Expansion (C) (2)" xfId="1263"/>
    <cellStyle name="_4.13E Montana Energy Tax_3.01 Income Statement" xfId="1264"/>
    <cellStyle name="_4.13E Montana Energy Tax_4 31 Regulatory Assets and Liabilities  7 06- Exhibit D" xfId="1265"/>
    <cellStyle name="_4.13E Montana Energy Tax_4 32 Regulatory Assets and Liabilities  7 06- Exhibit D" xfId="1266"/>
    <cellStyle name="_4.13E Montana Energy Tax_Book9" xfId="1267"/>
    <cellStyle name="_AURORA WIP" xfId="1268"/>
    <cellStyle name="_Book1" xfId="3"/>
    <cellStyle name="_Book1 (2)" xfId="4"/>
    <cellStyle name="_Book1 (2) 2" xfId="1147"/>
    <cellStyle name="_Book1 (2)_04 07E Wild Horse Wind Expansion (C) (2)" xfId="1269"/>
    <cellStyle name="_Book1 (2)_3.01 Income Statement" xfId="1270"/>
    <cellStyle name="_Book1 (2)_4 31 Regulatory Assets and Liabilities  7 06- Exhibit D" xfId="1271"/>
    <cellStyle name="_Book1 (2)_4 32 Regulatory Assets and Liabilities  7 06- Exhibit D" xfId="1272"/>
    <cellStyle name="_Book1 (2)_Book9" xfId="1273"/>
    <cellStyle name="_Book1 2" xfId="1146"/>
    <cellStyle name="_Book1_3.01 Income Statement" xfId="1274"/>
    <cellStyle name="_Book1_4 31 Regulatory Assets and Liabilities  7 06- Exhibit D" xfId="1275"/>
    <cellStyle name="_Book1_4 32 Regulatory Assets and Liabilities  7 06- Exhibit D" xfId="1276"/>
    <cellStyle name="_Book1_Book9" xfId="1277"/>
    <cellStyle name="_Book2" xfId="5"/>
    <cellStyle name="_Book2 2" xfId="1148"/>
    <cellStyle name="_Book2_04 07E Wild Horse Wind Expansion (C) (2)" xfId="1278"/>
    <cellStyle name="_Book2_3.01 Income Statement" xfId="1279"/>
    <cellStyle name="_Book2_4 31 Regulatory Assets and Liabilities  7 06- Exhibit D" xfId="1280"/>
    <cellStyle name="_Book2_4 32 Regulatory Assets and Liabilities  7 06- Exhibit D" xfId="1281"/>
    <cellStyle name="_Book2_Book9" xfId="1282"/>
    <cellStyle name="_Book3" xfId="1283"/>
    <cellStyle name="_Book5" xfId="1284"/>
    <cellStyle name="_Chelan Debt Forecast 12.19.05" xfId="6"/>
    <cellStyle name="_Chelan Debt Forecast 12.19.05 2" xfId="1149"/>
    <cellStyle name="_Chelan Debt Forecast 12.19.05_3.01 Income Statement" xfId="1285"/>
    <cellStyle name="_Chelan Debt Forecast 12.19.05_4 31 Regulatory Assets and Liabilities  7 06- Exhibit D" xfId="1286"/>
    <cellStyle name="_Chelan Debt Forecast 12.19.05_4 32 Regulatory Assets and Liabilities  7 06- Exhibit D" xfId="1287"/>
    <cellStyle name="_Chelan Debt Forecast 12.19.05_Book9" xfId="1288"/>
    <cellStyle name="_Copy 11-9 Sumas Proforma - Current" xfId="1289"/>
    <cellStyle name="_Costs not in AURORA 06GRC" xfId="7"/>
    <cellStyle name="_Costs not in AURORA 06GRC 2" xfId="1150"/>
    <cellStyle name="_Costs not in AURORA 06GRC_04 07E Wild Horse Wind Expansion (C) (2)" xfId="1290"/>
    <cellStyle name="_Costs not in AURORA 06GRC_3.01 Income Statement" xfId="1291"/>
    <cellStyle name="_Costs not in AURORA 06GRC_4 31 Regulatory Assets and Liabilities  7 06- Exhibit D" xfId="1292"/>
    <cellStyle name="_Costs not in AURORA 06GRC_4 32 Regulatory Assets and Liabilities  7 06- Exhibit D" xfId="1293"/>
    <cellStyle name="_Costs not in AURORA 06GRC_Book9" xfId="1294"/>
    <cellStyle name="_Costs not in AURORA 2006GRC 6.15.06" xfId="8"/>
    <cellStyle name="_Costs not in AURORA 2006GRC 6.15.06 2" xfId="1151"/>
    <cellStyle name="_Costs not in AURORA 2006GRC 6.15.06_04 07E Wild Horse Wind Expansion (C) (2)" xfId="1295"/>
    <cellStyle name="_Costs not in AURORA 2006GRC 6.15.06_3.01 Income Statement" xfId="1296"/>
    <cellStyle name="_Costs not in AURORA 2006GRC 6.15.06_4 31 Regulatory Assets and Liabilities  7 06- Exhibit D" xfId="1297"/>
    <cellStyle name="_Costs not in AURORA 2006GRC 6.15.06_4 32 Regulatory Assets and Liabilities  7 06- Exhibit D" xfId="1298"/>
    <cellStyle name="_Costs not in AURORA 2006GRC 6.15.06_Book9" xfId="1299"/>
    <cellStyle name="_Costs not in AURORA 2006GRC w gas price updated" xfId="1300"/>
    <cellStyle name="_Costs not in AURORA 2007 Rate Case" xfId="9"/>
    <cellStyle name="_Costs not in AURORA 2007 Rate Case 2" xfId="1152"/>
    <cellStyle name="_Costs not in AURORA 2007 Rate Case_3.01 Income Statement" xfId="1301"/>
    <cellStyle name="_Costs not in AURORA 2007 Rate Case_4 31 Regulatory Assets and Liabilities  7 06- Exhibit D" xfId="1302"/>
    <cellStyle name="_Costs not in AURORA 2007 Rate Case_4 32 Regulatory Assets and Liabilities  7 06- Exhibit D" xfId="1303"/>
    <cellStyle name="_Costs not in AURORA 2007 Rate Case_Book9" xfId="1304"/>
    <cellStyle name="_Costs not in KWI3000 '06Budget" xfId="10"/>
    <cellStyle name="_Costs not in KWI3000 '06Budget 2" xfId="1153"/>
    <cellStyle name="_Costs not in KWI3000 '06Budget_3.01 Income Statement" xfId="1305"/>
    <cellStyle name="_Costs not in KWI3000 '06Budget_4 31 Regulatory Assets and Liabilities  7 06- Exhibit D" xfId="1306"/>
    <cellStyle name="_Costs not in KWI3000 '06Budget_4 32 Regulatory Assets and Liabilities  7 06- Exhibit D" xfId="1307"/>
    <cellStyle name="_Costs not in KWI3000 '06Budget_Book9" xfId="1308"/>
    <cellStyle name="_DEM-WP (C) Power Cost 2006GRC Order" xfId="11"/>
    <cellStyle name="_DEM-WP (C) Power Cost 2006GRC Order 2" xfId="1154"/>
    <cellStyle name="_DEM-WP (C) Power Cost 2006GRC Order_04 07E Wild Horse Wind Expansion (C) (2)" xfId="1309"/>
    <cellStyle name="_DEM-WP (C) Power Cost 2006GRC Order_3.01 Income Statement" xfId="1310"/>
    <cellStyle name="_DEM-WP (C) Power Cost 2006GRC Order_4 31 Regulatory Assets and Liabilities  7 06- Exhibit D" xfId="1311"/>
    <cellStyle name="_DEM-WP (C) Power Cost 2006GRC Order_4 32 Regulatory Assets and Liabilities  7 06- Exhibit D" xfId="1312"/>
    <cellStyle name="_DEM-WP (C) Power Cost 2006GRC Order_Book9" xfId="1313"/>
    <cellStyle name="_DEM-WP Revised (HC) Wild Horse 2006GRC" xfId="12"/>
    <cellStyle name="_DEM-WP Revised (HC) Wild Horse 2006GRC 2" xfId="1155"/>
    <cellStyle name="_DEM-WP(C) Colstrip FOR" xfId="1314"/>
    <cellStyle name="_DEM-WP(C) Costs not in AURORA 2006GRC" xfId="13"/>
    <cellStyle name="_DEM-WP(C) Costs not in AURORA 2006GRC 2" xfId="1156"/>
    <cellStyle name="_DEM-WP(C) Costs not in AURORA 2006GRC_3.01 Income Statement" xfId="1315"/>
    <cellStyle name="_DEM-WP(C) Costs not in AURORA 2006GRC_4 31 Regulatory Assets and Liabilities  7 06- Exhibit D" xfId="1316"/>
    <cellStyle name="_DEM-WP(C) Costs not in AURORA 2006GRC_4 32 Regulatory Assets and Liabilities  7 06- Exhibit D" xfId="1317"/>
    <cellStyle name="_DEM-WP(C) Costs not in AURORA 2006GRC_Book9" xfId="1318"/>
    <cellStyle name="_DEM-WP(C) Costs not in AURORA 2007GRC" xfId="14"/>
    <cellStyle name="_DEM-WP(C) Costs not in AURORA 2007GRC 2" xfId="1157"/>
    <cellStyle name="_DEM-WP(C) Costs not in AURORA 2007PCORC-5.07Update" xfId="15"/>
    <cellStyle name="_DEM-WP(C) Costs not in AURORA 2007PCORC-5.07Update 2" xfId="1158"/>
    <cellStyle name="_DEM-WP(C) Costs not in AURORA 2007PCORC-5.07Update_DEM-WP(C) Production O&amp;M 2009GRC Rebuttal" xfId="1319"/>
    <cellStyle name="_DEM-WP(C) Prod O&amp;M 2007GRC" xfId="1320"/>
    <cellStyle name="_DEM-WP(C) Rate Year Sumas by Month Update Corrected" xfId="1321"/>
    <cellStyle name="_DEM-WP(C) Sumas Proforma 11.5.07" xfId="16"/>
    <cellStyle name="_DEM-WP(C) Westside Hydro Data_051007" xfId="17"/>
    <cellStyle name="_DEM-WP(C) Westside Hydro Data_051007 2" xfId="1159"/>
    <cellStyle name="_Fixed Gas Transport 1 19 09" xfId="1322"/>
    <cellStyle name="_Fuel Prices 4-14" xfId="18"/>
    <cellStyle name="_Fuel Prices 4-14 2" xfId="1160"/>
    <cellStyle name="_Fuel Prices 4-14_04 07E Wild Horse Wind Expansion (C) (2)" xfId="1323"/>
    <cellStyle name="_Fuel Prices 4-14_3.01 Income Statement" xfId="1324"/>
    <cellStyle name="_Fuel Prices 4-14_4 31 Regulatory Assets and Liabilities  7 06- Exhibit D" xfId="1325"/>
    <cellStyle name="_Fuel Prices 4-14_4 32 Regulatory Assets and Liabilities  7 06- Exhibit D" xfId="1326"/>
    <cellStyle name="_Fuel Prices 4-14_Book9" xfId="1327"/>
    <cellStyle name="_Gas Transportation Charges_2009GRC_120308" xfId="1328"/>
    <cellStyle name="_NIM 06 Base Case Current Trends" xfId="1329"/>
    <cellStyle name="_Portfolio SPlan Base Case.xls Chart 1" xfId="1330"/>
    <cellStyle name="_Portfolio SPlan Base Case.xls Chart 2" xfId="1331"/>
    <cellStyle name="_Portfolio SPlan Base Case.xls Chart 3" xfId="1332"/>
    <cellStyle name="_Power Cost Value Copy 11.30.05 gas 1.09.06 AURORA at 1.10.06" xfId="19"/>
    <cellStyle name="_Power Cost Value Copy 11.30.05 gas 1.09.06 AURORA at 1.10.06 2" xfId="1161"/>
    <cellStyle name="_Power Cost Value Copy 11.30.05 gas 1.09.06 AURORA at 1.10.06_04 07E Wild Horse Wind Expansion (C) (2)" xfId="1333"/>
    <cellStyle name="_Power Cost Value Copy 11.30.05 gas 1.09.06 AURORA at 1.10.06_3.01 Income Statement" xfId="1334"/>
    <cellStyle name="_Power Cost Value Copy 11.30.05 gas 1.09.06 AURORA at 1.10.06_4 31 Regulatory Assets and Liabilities  7 06- Exhibit D" xfId="1335"/>
    <cellStyle name="_Power Cost Value Copy 11.30.05 gas 1.09.06 AURORA at 1.10.06_4 32 Regulatory Assets and Liabilities  7 06- Exhibit D" xfId="1336"/>
    <cellStyle name="_Power Cost Value Copy 11.30.05 gas 1.09.06 AURORA at 1.10.06_Book9" xfId="1337"/>
    <cellStyle name="_Pro Forma Rev 07 GRC" xfId="20"/>
    <cellStyle name="_Recon to Darrin's 5.11.05 proforma" xfId="21"/>
    <cellStyle name="_Recon to Darrin's 5.11.05 proforma 2" xfId="1162"/>
    <cellStyle name="_Recon to Darrin's 5.11.05 proforma_3.01 Income Statement" xfId="1338"/>
    <cellStyle name="_Recon to Darrin's 5.11.05 proforma_4 31 Regulatory Assets and Liabilities  7 06- Exhibit D" xfId="1339"/>
    <cellStyle name="_Recon to Darrin's 5.11.05 proforma_4 32 Regulatory Assets and Liabilities  7 06- Exhibit D" xfId="1340"/>
    <cellStyle name="_Recon to Darrin's 5.11.05 proforma_Book9" xfId="1341"/>
    <cellStyle name="_Revenue" xfId="22"/>
    <cellStyle name="_Revenue_Data" xfId="23"/>
    <cellStyle name="_Revenue_Data_1" xfId="24"/>
    <cellStyle name="_Revenue_Data_Pro Forma Rev 09 GRC" xfId="25"/>
    <cellStyle name="_Revenue_Data_Pro Forma Rev 2010 GRC" xfId="26"/>
    <cellStyle name="_Revenue_Data_Pro Forma Rev 2010 GRC_Preliminary" xfId="27"/>
    <cellStyle name="_Revenue_Data_Revenue (Feb 09 - Jan 10)" xfId="28"/>
    <cellStyle name="_Revenue_Data_Revenue (Jan 09 - Dec 09)" xfId="29"/>
    <cellStyle name="_Revenue_Data_Revenue (Mar 09 - Feb 10)" xfId="30"/>
    <cellStyle name="_Revenue_Data_Volume Exhibit (Jan09 - Dec09)" xfId="31"/>
    <cellStyle name="_Revenue_Mins" xfId="32"/>
    <cellStyle name="_Revenue_Pro Forma Rev 07 GRC" xfId="33"/>
    <cellStyle name="_Revenue_Pro Forma Rev 08 GRC" xfId="34"/>
    <cellStyle name="_Revenue_Pro Forma Rev 09 GRC" xfId="35"/>
    <cellStyle name="_Revenue_Pro Forma Rev 2010 GRC" xfId="36"/>
    <cellStyle name="_Revenue_Pro Forma Rev 2010 GRC_Preliminary" xfId="37"/>
    <cellStyle name="_Revenue_Revenue (Feb 09 - Jan 10)" xfId="38"/>
    <cellStyle name="_Revenue_Revenue (Jan 09 - Dec 09)" xfId="39"/>
    <cellStyle name="_Revenue_Revenue (Mar 09 - Feb 10)" xfId="40"/>
    <cellStyle name="_Revenue_Sheet2" xfId="41"/>
    <cellStyle name="_Revenue_Therms Data" xfId="42"/>
    <cellStyle name="_Revenue_Therms Data Rerun" xfId="43"/>
    <cellStyle name="_Revenue_Volume Exhibit (Jan09 - Dec09)" xfId="44"/>
    <cellStyle name="_Sumas Proforma - 11-09-07" xfId="1342"/>
    <cellStyle name="_Sumas Property Taxes v1" xfId="1343"/>
    <cellStyle name="_Tenaska Comparison" xfId="45"/>
    <cellStyle name="_Tenaska Comparison 2" xfId="1163"/>
    <cellStyle name="_Tenaska Comparison_3.01 Income Statement" xfId="1344"/>
    <cellStyle name="_Tenaska Comparison_4 31 Regulatory Assets and Liabilities  7 06- Exhibit D" xfId="1345"/>
    <cellStyle name="_Tenaska Comparison_4 32 Regulatory Assets and Liabilities  7 06- Exhibit D" xfId="1346"/>
    <cellStyle name="_Tenaska Comparison_Book9" xfId="1347"/>
    <cellStyle name="_Therms Data" xfId="46"/>
    <cellStyle name="_Therms Data_Pro Forma Rev 09 GRC" xfId="47"/>
    <cellStyle name="_Therms Data_Pro Forma Rev 2010 GRC" xfId="48"/>
    <cellStyle name="_Therms Data_Pro Forma Rev 2010 GRC_Preliminary" xfId="49"/>
    <cellStyle name="_Therms Data_Revenue (Feb 09 - Jan 10)" xfId="50"/>
    <cellStyle name="_Therms Data_Revenue (Jan 09 - Dec 09)" xfId="51"/>
    <cellStyle name="_Therms Data_Revenue (Mar 09 - Feb 10)" xfId="52"/>
    <cellStyle name="_Therms Data_Volume Exhibit (Jan09 - Dec09)" xfId="53"/>
    <cellStyle name="_Value Copy 11 30 05 gas 12 09 05 AURORA at 12 14 05" xfId="54"/>
    <cellStyle name="_Value Copy 11 30 05 gas 12 09 05 AURORA at 12 14 05 2" xfId="1164"/>
    <cellStyle name="_Value Copy 11 30 05 gas 12 09 05 AURORA at 12 14 05_04 07E Wild Horse Wind Expansion (C) (2)" xfId="1348"/>
    <cellStyle name="_Value Copy 11 30 05 gas 12 09 05 AURORA at 12 14 05_3.01 Income Statement" xfId="1349"/>
    <cellStyle name="_Value Copy 11 30 05 gas 12 09 05 AURORA at 12 14 05_4 31 Regulatory Assets and Liabilities  7 06- Exhibit D" xfId="1350"/>
    <cellStyle name="_Value Copy 11 30 05 gas 12 09 05 AURORA at 12 14 05_4 32 Regulatory Assets and Liabilities  7 06- Exhibit D" xfId="1351"/>
    <cellStyle name="_Value Copy 11 30 05 gas 12 09 05 AURORA at 12 14 05_Book9" xfId="1352"/>
    <cellStyle name="_VC 6.15.06 update on 06GRC power costs.xls Chart 1" xfId="55"/>
    <cellStyle name="_VC 6.15.06 update on 06GRC power costs.xls Chart 1 2" xfId="1165"/>
    <cellStyle name="_VC 6.15.06 update on 06GRC power costs.xls Chart 1_04 07E Wild Horse Wind Expansion (C) (2)" xfId="1353"/>
    <cellStyle name="_VC 6.15.06 update on 06GRC power costs.xls Chart 1_3.01 Income Statement" xfId="1354"/>
    <cellStyle name="_VC 6.15.06 update on 06GRC power costs.xls Chart 1_4 31 Regulatory Assets and Liabilities  7 06- Exhibit D" xfId="1355"/>
    <cellStyle name="_VC 6.15.06 update on 06GRC power costs.xls Chart 1_4 32 Regulatory Assets and Liabilities  7 06- Exhibit D" xfId="1356"/>
    <cellStyle name="_VC 6.15.06 update on 06GRC power costs.xls Chart 1_Book9" xfId="1357"/>
    <cellStyle name="_VC 6.15.06 update on 06GRC power costs.xls Chart 2" xfId="56"/>
    <cellStyle name="_VC 6.15.06 update on 06GRC power costs.xls Chart 2 2" xfId="1166"/>
    <cellStyle name="_VC 6.15.06 update on 06GRC power costs.xls Chart 2_04 07E Wild Horse Wind Expansion (C) (2)" xfId="1358"/>
    <cellStyle name="_VC 6.15.06 update on 06GRC power costs.xls Chart 2_3.01 Income Statement" xfId="1359"/>
    <cellStyle name="_VC 6.15.06 update on 06GRC power costs.xls Chart 2_4 31 Regulatory Assets and Liabilities  7 06- Exhibit D" xfId="1360"/>
    <cellStyle name="_VC 6.15.06 update on 06GRC power costs.xls Chart 2_4 32 Regulatory Assets and Liabilities  7 06- Exhibit D" xfId="1361"/>
    <cellStyle name="_VC 6.15.06 update on 06GRC power costs.xls Chart 2_Book9" xfId="1362"/>
    <cellStyle name="_VC 6.15.06 update on 06GRC power costs.xls Chart 3" xfId="57"/>
    <cellStyle name="_VC 6.15.06 update on 06GRC power costs.xls Chart 3 2" xfId="1167"/>
    <cellStyle name="_VC 6.15.06 update on 06GRC power costs.xls Chart 3_04 07E Wild Horse Wind Expansion (C) (2)" xfId="1363"/>
    <cellStyle name="_VC 6.15.06 update on 06GRC power costs.xls Chart 3_3.01 Income Statement" xfId="1364"/>
    <cellStyle name="_VC 6.15.06 update on 06GRC power costs.xls Chart 3_4 31 Regulatory Assets and Liabilities  7 06- Exhibit D" xfId="1365"/>
    <cellStyle name="_VC 6.15.06 update on 06GRC power costs.xls Chart 3_4 32 Regulatory Assets and Liabilities  7 06- Exhibit D" xfId="1366"/>
    <cellStyle name="_VC 6.15.06 update on 06GRC power costs.xls Chart 3_Book9" xfId="1367"/>
    <cellStyle name="0,0_x000d__x000a_NA_x000d__x000a_" xfId="58"/>
    <cellStyle name="0000" xfId="59"/>
    <cellStyle name="000000" xfId="60"/>
    <cellStyle name="20% - Accent1" xfId="1071" builtinId="30" customBuiltin="1"/>
    <cellStyle name="20% - Accent1 10" xfId="349"/>
    <cellStyle name="20% - Accent1 10 2" xfId="1368"/>
    <cellStyle name="20% - Accent1 10 2 2" xfId="1369"/>
    <cellStyle name="20% - Accent1 10 2 2 2" xfId="1370"/>
    <cellStyle name="20% - Accent1 10 2 2 2 2" xfId="1371"/>
    <cellStyle name="20% - Accent1 10 2 2 3" xfId="1372"/>
    <cellStyle name="20% - Accent1 10 2 2 3 2" xfId="1373"/>
    <cellStyle name="20% - Accent1 10 2 2 4" xfId="1374"/>
    <cellStyle name="20% - Accent1 10 2 3" xfId="1375"/>
    <cellStyle name="20% - Accent1 10 2 3 2" xfId="1376"/>
    <cellStyle name="20% - Accent1 10 2 4" xfId="1377"/>
    <cellStyle name="20% - Accent1 10 2 4 2" xfId="1378"/>
    <cellStyle name="20% - Accent1 10 2 5" xfId="1379"/>
    <cellStyle name="20% - Accent1 10 3" xfId="1380"/>
    <cellStyle name="20% - Accent1 10 3 2" xfId="1381"/>
    <cellStyle name="20% - Accent1 10 3 2 2" xfId="1382"/>
    <cellStyle name="20% - Accent1 10 3 3" xfId="1383"/>
    <cellStyle name="20% - Accent1 10 3 3 2" xfId="1384"/>
    <cellStyle name="20% - Accent1 10 3 4" xfId="1385"/>
    <cellStyle name="20% - Accent1 10 4" xfId="1386"/>
    <cellStyle name="20% - Accent1 10 4 2" xfId="1387"/>
    <cellStyle name="20% - Accent1 10 4 2 2" xfId="1388"/>
    <cellStyle name="20% - Accent1 10 4 3" xfId="1389"/>
    <cellStyle name="20% - Accent1 10 4 3 2" xfId="1390"/>
    <cellStyle name="20% - Accent1 10 4 4" xfId="1391"/>
    <cellStyle name="20% - Accent1 10 5" xfId="1392"/>
    <cellStyle name="20% - Accent1 10 5 2" xfId="1393"/>
    <cellStyle name="20% - Accent1 10 6" xfId="1394"/>
    <cellStyle name="20% - Accent1 10 6 2" xfId="1395"/>
    <cellStyle name="20% - Accent1 10 7" xfId="1396"/>
    <cellStyle name="20% - Accent1 11" xfId="350"/>
    <cellStyle name="20% - Accent1 11 2" xfId="1397"/>
    <cellStyle name="20% - Accent1 11 2 2" xfId="1398"/>
    <cellStyle name="20% - Accent1 11 2 2 2" xfId="1399"/>
    <cellStyle name="20% - Accent1 11 2 2 2 2" xfId="1400"/>
    <cellStyle name="20% - Accent1 11 2 2 3" xfId="1401"/>
    <cellStyle name="20% - Accent1 11 2 2 3 2" xfId="1402"/>
    <cellStyle name="20% - Accent1 11 2 2 4" xfId="1403"/>
    <cellStyle name="20% - Accent1 11 2 3" xfId="1404"/>
    <cellStyle name="20% - Accent1 11 2 3 2" xfId="1405"/>
    <cellStyle name="20% - Accent1 11 2 4" xfId="1406"/>
    <cellStyle name="20% - Accent1 11 2 4 2" xfId="1407"/>
    <cellStyle name="20% - Accent1 11 2 5" xfId="1408"/>
    <cellStyle name="20% - Accent1 11 3" xfId="1409"/>
    <cellStyle name="20% - Accent1 11 3 2" xfId="1410"/>
    <cellStyle name="20% - Accent1 11 3 2 2" xfId="1411"/>
    <cellStyle name="20% - Accent1 11 3 3" xfId="1412"/>
    <cellStyle name="20% - Accent1 11 3 3 2" xfId="1413"/>
    <cellStyle name="20% - Accent1 11 3 4" xfId="1414"/>
    <cellStyle name="20% - Accent1 11 4" xfId="1415"/>
    <cellStyle name="20% - Accent1 11 4 2" xfId="1416"/>
    <cellStyle name="20% - Accent1 11 4 2 2" xfId="1417"/>
    <cellStyle name="20% - Accent1 11 4 3" xfId="1418"/>
    <cellStyle name="20% - Accent1 11 4 3 2" xfId="1419"/>
    <cellStyle name="20% - Accent1 11 4 4" xfId="1420"/>
    <cellStyle name="20% - Accent1 11 5" xfId="1421"/>
    <cellStyle name="20% - Accent1 11 5 2" xfId="1422"/>
    <cellStyle name="20% - Accent1 11 6" xfId="1423"/>
    <cellStyle name="20% - Accent1 11 6 2" xfId="1424"/>
    <cellStyle name="20% - Accent1 11 7" xfId="1425"/>
    <cellStyle name="20% - Accent1 12" xfId="718"/>
    <cellStyle name="20% - Accent1 12 2" xfId="1426"/>
    <cellStyle name="20% - Accent1 12 2 2" xfId="1427"/>
    <cellStyle name="20% - Accent1 12 2 2 2" xfId="1428"/>
    <cellStyle name="20% - Accent1 12 2 2 2 2" xfId="1429"/>
    <cellStyle name="20% - Accent1 12 2 2 3" xfId="1430"/>
    <cellStyle name="20% - Accent1 12 2 2 3 2" xfId="1431"/>
    <cellStyle name="20% - Accent1 12 2 2 4" xfId="1432"/>
    <cellStyle name="20% - Accent1 12 2 3" xfId="1433"/>
    <cellStyle name="20% - Accent1 12 2 3 2" xfId="1434"/>
    <cellStyle name="20% - Accent1 12 2 4" xfId="1435"/>
    <cellStyle name="20% - Accent1 12 2 4 2" xfId="1436"/>
    <cellStyle name="20% - Accent1 12 2 5" xfId="1437"/>
    <cellStyle name="20% - Accent1 12 3" xfId="1438"/>
    <cellStyle name="20% - Accent1 12 3 2" xfId="1439"/>
    <cellStyle name="20% - Accent1 12 3 2 2" xfId="1440"/>
    <cellStyle name="20% - Accent1 12 3 3" xfId="1441"/>
    <cellStyle name="20% - Accent1 12 3 3 2" xfId="1442"/>
    <cellStyle name="20% - Accent1 12 3 4" xfId="1443"/>
    <cellStyle name="20% - Accent1 12 4" xfId="1444"/>
    <cellStyle name="20% - Accent1 12 4 2" xfId="1445"/>
    <cellStyle name="20% - Accent1 12 4 2 2" xfId="1446"/>
    <cellStyle name="20% - Accent1 12 4 3" xfId="1447"/>
    <cellStyle name="20% - Accent1 12 4 3 2" xfId="1448"/>
    <cellStyle name="20% - Accent1 12 4 4" xfId="1449"/>
    <cellStyle name="20% - Accent1 12 5" xfId="1450"/>
    <cellStyle name="20% - Accent1 12 5 2" xfId="1451"/>
    <cellStyle name="20% - Accent1 12 6" xfId="1452"/>
    <cellStyle name="20% - Accent1 12 6 2" xfId="1453"/>
    <cellStyle name="20% - Accent1 12 7" xfId="1454"/>
    <cellStyle name="20% - Accent1 13" xfId="719"/>
    <cellStyle name="20% - Accent1 13 2" xfId="1455"/>
    <cellStyle name="20% - Accent1 13 2 2" xfId="1456"/>
    <cellStyle name="20% - Accent1 13 2 2 2" xfId="1457"/>
    <cellStyle name="20% - Accent1 13 2 2 2 2" xfId="1458"/>
    <cellStyle name="20% - Accent1 13 2 2 3" xfId="1459"/>
    <cellStyle name="20% - Accent1 13 2 2 3 2" xfId="1460"/>
    <cellStyle name="20% - Accent1 13 2 2 4" xfId="1461"/>
    <cellStyle name="20% - Accent1 13 2 3" xfId="1462"/>
    <cellStyle name="20% - Accent1 13 2 3 2" xfId="1463"/>
    <cellStyle name="20% - Accent1 13 2 4" xfId="1464"/>
    <cellStyle name="20% - Accent1 13 2 4 2" xfId="1465"/>
    <cellStyle name="20% - Accent1 13 2 5" xfId="1466"/>
    <cellStyle name="20% - Accent1 13 3" xfId="1467"/>
    <cellStyle name="20% - Accent1 13 3 2" xfId="1468"/>
    <cellStyle name="20% - Accent1 13 3 2 2" xfId="1469"/>
    <cellStyle name="20% - Accent1 13 3 3" xfId="1470"/>
    <cellStyle name="20% - Accent1 13 3 3 2" xfId="1471"/>
    <cellStyle name="20% - Accent1 13 3 4" xfId="1472"/>
    <cellStyle name="20% - Accent1 13 4" xfId="1473"/>
    <cellStyle name="20% - Accent1 13 4 2" xfId="1474"/>
    <cellStyle name="20% - Accent1 13 4 2 2" xfId="1475"/>
    <cellStyle name="20% - Accent1 13 4 3" xfId="1476"/>
    <cellStyle name="20% - Accent1 13 4 3 2" xfId="1477"/>
    <cellStyle name="20% - Accent1 13 4 4" xfId="1478"/>
    <cellStyle name="20% - Accent1 13 5" xfId="1479"/>
    <cellStyle name="20% - Accent1 13 5 2" xfId="1480"/>
    <cellStyle name="20% - Accent1 13 6" xfId="1481"/>
    <cellStyle name="20% - Accent1 13 6 2" xfId="1482"/>
    <cellStyle name="20% - Accent1 13 7" xfId="1483"/>
    <cellStyle name="20% - Accent1 14" xfId="1484"/>
    <cellStyle name="20% - Accent1 14 2" xfId="1485"/>
    <cellStyle name="20% - Accent1 14 2 2" xfId="1486"/>
    <cellStyle name="20% - Accent1 14 2 2 2" xfId="1487"/>
    <cellStyle name="20% - Accent1 14 2 2 2 2" xfId="1488"/>
    <cellStyle name="20% - Accent1 14 2 2 3" xfId="1489"/>
    <cellStyle name="20% - Accent1 14 2 2 3 2" xfId="1490"/>
    <cellStyle name="20% - Accent1 14 2 2 4" xfId="1491"/>
    <cellStyle name="20% - Accent1 14 2 3" xfId="1492"/>
    <cellStyle name="20% - Accent1 14 2 3 2" xfId="1493"/>
    <cellStyle name="20% - Accent1 14 2 4" xfId="1494"/>
    <cellStyle name="20% - Accent1 14 2 4 2" xfId="1495"/>
    <cellStyle name="20% - Accent1 14 2 5" xfId="1496"/>
    <cellStyle name="20% - Accent1 14 3" xfId="1497"/>
    <cellStyle name="20% - Accent1 14 3 2" xfId="1498"/>
    <cellStyle name="20% - Accent1 14 3 2 2" xfId="1499"/>
    <cellStyle name="20% - Accent1 14 3 3" xfId="1500"/>
    <cellStyle name="20% - Accent1 14 3 3 2" xfId="1501"/>
    <cellStyle name="20% - Accent1 14 3 4" xfId="1502"/>
    <cellStyle name="20% - Accent1 14 4" xfId="1503"/>
    <cellStyle name="20% - Accent1 14 4 2" xfId="1504"/>
    <cellStyle name="20% - Accent1 14 4 2 2" xfId="1505"/>
    <cellStyle name="20% - Accent1 14 4 3" xfId="1506"/>
    <cellStyle name="20% - Accent1 14 4 3 2" xfId="1507"/>
    <cellStyle name="20% - Accent1 14 4 4" xfId="1508"/>
    <cellStyle name="20% - Accent1 14 5" xfId="1509"/>
    <cellStyle name="20% - Accent1 14 5 2" xfId="1510"/>
    <cellStyle name="20% - Accent1 14 6" xfId="1511"/>
    <cellStyle name="20% - Accent1 14 6 2" xfId="1512"/>
    <cellStyle name="20% - Accent1 14 7" xfId="1513"/>
    <cellStyle name="20% - Accent1 15" xfId="1514"/>
    <cellStyle name="20% - Accent1 15 2" xfId="1515"/>
    <cellStyle name="20% - Accent1 15 2 2" xfId="1516"/>
    <cellStyle name="20% - Accent1 15 2 2 2" xfId="1517"/>
    <cellStyle name="20% - Accent1 15 2 2 2 2" xfId="1518"/>
    <cellStyle name="20% - Accent1 15 2 2 3" xfId="1519"/>
    <cellStyle name="20% - Accent1 15 2 2 3 2" xfId="1520"/>
    <cellStyle name="20% - Accent1 15 2 2 4" xfId="1521"/>
    <cellStyle name="20% - Accent1 15 2 3" xfId="1522"/>
    <cellStyle name="20% - Accent1 15 2 3 2" xfId="1523"/>
    <cellStyle name="20% - Accent1 15 2 4" xfId="1524"/>
    <cellStyle name="20% - Accent1 15 2 4 2" xfId="1525"/>
    <cellStyle name="20% - Accent1 15 2 5" xfId="1526"/>
    <cellStyle name="20% - Accent1 15 3" xfId="1527"/>
    <cellStyle name="20% - Accent1 15 3 2" xfId="1528"/>
    <cellStyle name="20% - Accent1 15 3 2 2" xfId="1529"/>
    <cellStyle name="20% - Accent1 15 3 3" xfId="1530"/>
    <cellStyle name="20% - Accent1 15 3 3 2" xfId="1531"/>
    <cellStyle name="20% - Accent1 15 3 4" xfId="1532"/>
    <cellStyle name="20% - Accent1 15 4" xfId="1533"/>
    <cellStyle name="20% - Accent1 15 4 2" xfId="1534"/>
    <cellStyle name="20% - Accent1 15 4 2 2" xfId="1535"/>
    <cellStyle name="20% - Accent1 15 4 3" xfId="1536"/>
    <cellStyle name="20% - Accent1 15 4 3 2" xfId="1537"/>
    <cellStyle name="20% - Accent1 15 4 4" xfId="1538"/>
    <cellStyle name="20% - Accent1 15 5" xfId="1539"/>
    <cellStyle name="20% - Accent1 15 5 2" xfId="1540"/>
    <cellStyle name="20% - Accent1 15 6" xfId="1541"/>
    <cellStyle name="20% - Accent1 15 6 2" xfId="1542"/>
    <cellStyle name="20% - Accent1 15 7" xfId="1543"/>
    <cellStyle name="20% - Accent1 16" xfId="1544"/>
    <cellStyle name="20% - Accent1 16 2" xfId="1545"/>
    <cellStyle name="20% - Accent1 16 2 2" xfId="1546"/>
    <cellStyle name="20% - Accent1 16 2 2 2" xfId="1547"/>
    <cellStyle name="20% - Accent1 16 2 2 2 2" xfId="1548"/>
    <cellStyle name="20% - Accent1 16 2 2 3" xfId="1549"/>
    <cellStyle name="20% - Accent1 16 2 2 3 2" xfId="1550"/>
    <cellStyle name="20% - Accent1 16 2 2 4" xfId="1551"/>
    <cellStyle name="20% - Accent1 16 2 3" xfId="1552"/>
    <cellStyle name="20% - Accent1 16 2 3 2" xfId="1553"/>
    <cellStyle name="20% - Accent1 16 2 4" xfId="1554"/>
    <cellStyle name="20% - Accent1 16 2 4 2" xfId="1555"/>
    <cellStyle name="20% - Accent1 16 2 5" xfId="1556"/>
    <cellStyle name="20% - Accent1 16 3" xfId="1557"/>
    <cellStyle name="20% - Accent1 16 3 2" xfId="1558"/>
    <cellStyle name="20% - Accent1 16 3 2 2" xfId="1559"/>
    <cellStyle name="20% - Accent1 16 3 3" xfId="1560"/>
    <cellStyle name="20% - Accent1 16 3 3 2" xfId="1561"/>
    <cellStyle name="20% - Accent1 16 3 4" xfId="1562"/>
    <cellStyle name="20% - Accent1 16 4" xfId="1563"/>
    <cellStyle name="20% - Accent1 16 4 2" xfId="1564"/>
    <cellStyle name="20% - Accent1 16 4 2 2" xfId="1565"/>
    <cellStyle name="20% - Accent1 16 4 3" xfId="1566"/>
    <cellStyle name="20% - Accent1 16 4 3 2" xfId="1567"/>
    <cellStyle name="20% - Accent1 16 4 4" xfId="1568"/>
    <cellStyle name="20% - Accent1 16 5" xfId="1569"/>
    <cellStyle name="20% - Accent1 16 5 2" xfId="1570"/>
    <cellStyle name="20% - Accent1 16 6" xfId="1571"/>
    <cellStyle name="20% - Accent1 16 6 2" xfId="1572"/>
    <cellStyle name="20% - Accent1 16 7" xfId="1573"/>
    <cellStyle name="20% - Accent1 17" xfId="1574"/>
    <cellStyle name="20% - Accent1 17 2" xfId="1575"/>
    <cellStyle name="20% - Accent1 17 2 2" xfId="1576"/>
    <cellStyle name="20% - Accent1 17 2 2 2" xfId="1577"/>
    <cellStyle name="20% - Accent1 17 2 2 2 2" xfId="1578"/>
    <cellStyle name="20% - Accent1 17 2 2 3" xfId="1579"/>
    <cellStyle name="20% - Accent1 17 2 2 3 2" xfId="1580"/>
    <cellStyle name="20% - Accent1 17 2 2 4" xfId="1581"/>
    <cellStyle name="20% - Accent1 17 2 3" xfId="1582"/>
    <cellStyle name="20% - Accent1 17 2 3 2" xfId="1583"/>
    <cellStyle name="20% - Accent1 17 2 4" xfId="1584"/>
    <cellStyle name="20% - Accent1 17 2 4 2" xfId="1585"/>
    <cellStyle name="20% - Accent1 17 2 5" xfId="1586"/>
    <cellStyle name="20% - Accent1 17 3" xfId="1587"/>
    <cellStyle name="20% - Accent1 17 3 2" xfId="1588"/>
    <cellStyle name="20% - Accent1 17 3 2 2" xfId="1589"/>
    <cellStyle name="20% - Accent1 17 3 3" xfId="1590"/>
    <cellStyle name="20% - Accent1 17 3 3 2" xfId="1591"/>
    <cellStyle name="20% - Accent1 17 3 4" xfId="1592"/>
    <cellStyle name="20% - Accent1 17 4" xfId="1593"/>
    <cellStyle name="20% - Accent1 17 4 2" xfId="1594"/>
    <cellStyle name="20% - Accent1 17 4 2 2" xfId="1595"/>
    <cellStyle name="20% - Accent1 17 4 3" xfId="1596"/>
    <cellStyle name="20% - Accent1 17 4 3 2" xfId="1597"/>
    <cellStyle name="20% - Accent1 17 4 4" xfId="1598"/>
    <cellStyle name="20% - Accent1 17 5" xfId="1599"/>
    <cellStyle name="20% - Accent1 17 5 2" xfId="1600"/>
    <cellStyle name="20% - Accent1 17 6" xfId="1601"/>
    <cellStyle name="20% - Accent1 17 6 2" xfId="1602"/>
    <cellStyle name="20% - Accent1 17 7" xfId="1603"/>
    <cellStyle name="20% - Accent1 18" xfId="1604"/>
    <cellStyle name="20% - Accent1 18 2" xfId="1605"/>
    <cellStyle name="20% - Accent1 18 2 2" xfId="1606"/>
    <cellStyle name="20% - Accent1 18 2 2 2" xfId="1607"/>
    <cellStyle name="20% - Accent1 18 2 2 2 2" xfId="1608"/>
    <cellStyle name="20% - Accent1 18 2 2 3" xfId="1609"/>
    <cellStyle name="20% - Accent1 18 2 2 3 2" xfId="1610"/>
    <cellStyle name="20% - Accent1 18 2 2 4" xfId="1611"/>
    <cellStyle name="20% - Accent1 18 2 3" xfId="1612"/>
    <cellStyle name="20% - Accent1 18 2 3 2" xfId="1613"/>
    <cellStyle name="20% - Accent1 18 2 4" xfId="1614"/>
    <cellStyle name="20% - Accent1 18 2 4 2" xfId="1615"/>
    <cellStyle name="20% - Accent1 18 2 5" xfId="1616"/>
    <cellStyle name="20% - Accent1 18 3" xfId="1617"/>
    <cellStyle name="20% - Accent1 18 3 2" xfId="1618"/>
    <cellStyle name="20% - Accent1 18 3 2 2" xfId="1619"/>
    <cellStyle name="20% - Accent1 18 3 3" xfId="1620"/>
    <cellStyle name="20% - Accent1 18 3 3 2" xfId="1621"/>
    <cellStyle name="20% - Accent1 18 3 4" xfId="1622"/>
    <cellStyle name="20% - Accent1 18 4" xfId="1623"/>
    <cellStyle name="20% - Accent1 18 4 2" xfId="1624"/>
    <cellStyle name="20% - Accent1 18 4 2 2" xfId="1625"/>
    <cellStyle name="20% - Accent1 18 4 3" xfId="1626"/>
    <cellStyle name="20% - Accent1 18 4 3 2" xfId="1627"/>
    <cellStyle name="20% - Accent1 18 4 4" xfId="1628"/>
    <cellStyle name="20% - Accent1 18 5" xfId="1629"/>
    <cellStyle name="20% - Accent1 18 5 2" xfId="1630"/>
    <cellStyle name="20% - Accent1 18 6" xfId="1631"/>
    <cellStyle name="20% - Accent1 18 6 2" xfId="1632"/>
    <cellStyle name="20% - Accent1 18 7" xfId="1633"/>
    <cellStyle name="20% - Accent1 19" xfId="1634"/>
    <cellStyle name="20% - Accent1 19 2" xfId="1635"/>
    <cellStyle name="20% - Accent1 19 2 2" xfId="1636"/>
    <cellStyle name="20% - Accent1 19 2 2 2" xfId="1637"/>
    <cellStyle name="20% - Accent1 19 2 2 2 2" xfId="1638"/>
    <cellStyle name="20% - Accent1 19 2 2 3" xfId="1639"/>
    <cellStyle name="20% - Accent1 19 2 2 3 2" xfId="1640"/>
    <cellStyle name="20% - Accent1 19 2 2 4" xfId="1641"/>
    <cellStyle name="20% - Accent1 19 2 3" xfId="1642"/>
    <cellStyle name="20% - Accent1 19 2 3 2" xfId="1643"/>
    <cellStyle name="20% - Accent1 19 2 4" xfId="1644"/>
    <cellStyle name="20% - Accent1 19 2 4 2" xfId="1645"/>
    <cellStyle name="20% - Accent1 19 2 5" xfId="1646"/>
    <cellStyle name="20% - Accent1 19 3" xfId="1647"/>
    <cellStyle name="20% - Accent1 19 3 2" xfId="1648"/>
    <cellStyle name="20% - Accent1 19 3 2 2" xfId="1649"/>
    <cellStyle name="20% - Accent1 19 3 3" xfId="1650"/>
    <cellStyle name="20% - Accent1 19 3 3 2" xfId="1651"/>
    <cellStyle name="20% - Accent1 19 3 4" xfId="1652"/>
    <cellStyle name="20% - Accent1 19 4" xfId="1653"/>
    <cellStyle name="20% - Accent1 19 4 2" xfId="1654"/>
    <cellStyle name="20% - Accent1 19 4 2 2" xfId="1655"/>
    <cellStyle name="20% - Accent1 19 4 3" xfId="1656"/>
    <cellStyle name="20% - Accent1 19 4 3 2" xfId="1657"/>
    <cellStyle name="20% - Accent1 19 4 4" xfId="1658"/>
    <cellStyle name="20% - Accent1 19 5" xfId="1659"/>
    <cellStyle name="20% - Accent1 19 5 2" xfId="1660"/>
    <cellStyle name="20% - Accent1 19 6" xfId="1661"/>
    <cellStyle name="20% - Accent1 19 6 2" xfId="1662"/>
    <cellStyle name="20% - Accent1 19 7" xfId="1663"/>
    <cellStyle name="20% - Accent1 2" xfId="61"/>
    <cellStyle name="20% - Accent1 2 2" xfId="720"/>
    <cellStyle name="20% - Accent1 2 3" xfId="1664"/>
    <cellStyle name="20% - Accent1 2 3 2" xfId="1665"/>
    <cellStyle name="20% - Accent1 2 3 2 2" xfId="1666"/>
    <cellStyle name="20% - Accent1 2 3 2 2 2" xfId="1667"/>
    <cellStyle name="20% - Accent1 2 3 2 2 2 2" xfId="1668"/>
    <cellStyle name="20% - Accent1 2 3 2 2 3" xfId="1669"/>
    <cellStyle name="20% - Accent1 2 3 2 2 3 2" xfId="1670"/>
    <cellStyle name="20% - Accent1 2 3 2 2 4" xfId="1671"/>
    <cellStyle name="20% - Accent1 2 3 2 3" xfId="1672"/>
    <cellStyle name="20% - Accent1 2 3 2 3 2" xfId="1673"/>
    <cellStyle name="20% - Accent1 2 3 2 4" xfId="1674"/>
    <cellStyle name="20% - Accent1 2 3 2 4 2" xfId="1675"/>
    <cellStyle name="20% - Accent1 2 3 2 5" xfId="1676"/>
    <cellStyle name="20% - Accent1 2 3 3" xfId="1677"/>
    <cellStyle name="20% - Accent1 2 3 3 2" xfId="1678"/>
    <cellStyle name="20% - Accent1 2 3 3 2 2" xfId="1679"/>
    <cellStyle name="20% - Accent1 2 3 3 3" xfId="1680"/>
    <cellStyle name="20% - Accent1 2 3 3 3 2" xfId="1681"/>
    <cellStyle name="20% - Accent1 2 3 3 4" xfId="1682"/>
    <cellStyle name="20% - Accent1 2 3 4" xfId="1683"/>
    <cellStyle name="20% - Accent1 2 3 4 2" xfId="1684"/>
    <cellStyle name="20% - Accent1 2 3 4 2 2" xfId="1685"/>
    <cellStyle name="20% - Accent1 2 3 4 3" xfId="1686"/>
    <cellStyle name="20% - Accent1 2 3 4 3 2" xfId="1687"/>
    <cellStyle name="20% - Accent1 2 3 4 4" xfId="1688"/>
    <cellStyle name="20% - Accent1 2 3 5" xfId="1689"/>
    <cellStyle name="20% - Accent1 2 3 5 2" xfId="1690"/>
    <cellStyle name="20% - Accent1 2 3 6" xfId="1691"/>
    <cellStyle name="20% - Accent1 2 3 6 2" xfId="1692"/>
    <cellStyle name="20% - Accent1 2 3 7" xfId="1693"/>
    <cellStyle name="20% - Accent1 20" xfId="1694"/>
    <cellStyle name="20% - Accent1 20 2" xfId="1695"/>
    <cellStyle name="20% - Accent1 20 2 2" xfId="1696"/>
    <cellStyle name="20% - Accent1 20 2 2 2" xfId="1697"/>
    <cellStyle name="20% - Accent1 20 2 2 2 2" xfId="1698"/>
    <cellStyle name="20% - Accent1 20 2 2 3" xfId="1699"/>
    <cellStyle name="20% - Accent1 20 2 2 3 2" xfId="1700"/>
    <cellStyle name="20% - Accent1 20 2 2 4" xfId="1701"/>
    <cellStyle name="20% - Accent1 20 2 3" xfId="1702"/>
    <cellStyle name="20% - Accent1 20 2 3 2" xfId="1703"/>
    <cellStyle name="20% - Accent1 20 2 4" xfId="1704"/>
    <cellStyle name="20% - Accent1 20 2 4 2" xfId="1705"/>
    <cellStyle name="20% - Accent1 20 2 5" xfId="1706"/>
    <cellStyle name="20% - Accent1 20 3" xfId="1707"/>
    <cellStyle name="20% - Accent1 20 3 2" xfId="1708"/>
    <cellStyle name="20% - Accent1 20 3 2 2" xfId="1709"/>
    <cellStyle name="20% - Accent1 20 3 3" xfId="1710"/>
    <cellStyle name="20% - Accent1 20 3 3 2" xfId="1711"/>
    <cellStyle name="20% - Accent1 20 3 4" xfId="1712"/>
    <cellStyle name="20% - Accent1 20 4" xfId="1713"/>
    <cellStyle name="20% - Accent1 20 4 2" xfId="1714"/>
    <cellStyle name="20% - Accent1 20 4 2 2" xfId="1715"/>
    <cellStyle name="20% - Accent1 20 4 3" xfId="1716"/>
    <cellStyle name="20% - Accent1 20 4 3 2" xfId="1717"/>
    <cellStyle name="20% - Accent1 20 4 4" xfId="1718"/>
    <cellStyle name="20% - Accent1 20 5" xfId="1719"/>
    <cellStyle name="20% - Accent1 20 5 2" xfId="1720"/>
    <cellStyle name="20% - Accent1 20 6" xfId="1721"/>
    <cellStyle name="20% - Accent1 20 6 2" xfId="1722"/>
    <cellStyle name="20% - Accent1 20 7" xfId="1723"/>
    <cellStyle name="20% - Accent1 21" xfId="1724"/>
    <cellStyle name="20% - Accent1 22" xfId="1725"/>
    <cellStyle name="20% - Accent1 22 2" xfId="1726"/>
    <cellStyle name="20% - Accent1 22 2 2" xfId="1727"/>
    <cellStyle name="20% - Accent1 22 2 2 2" xfId="1728"/>
    <cellStyle name="20% - Accent1 22 2 2 2 2" xfId="1729"/>
    <cellStyle name="20% - Accent1 22 2 2 3" xfId="1730"/>
    <cellStyle name="20% - Accent1 22 2 2 3 2" xfId="1731"/>
    <cellStyle name="20% - Accent1 22 2 2 4" xfId="1732"/>
    <cellStyle name="20% - Accent1 22 2 3" xfId="1733"/>
    <cellStyle name="20% - Accent1 22 2 3 2" xfId="1734"/>
    <cellStyle name="20% - Accent1 22 2 4" xfId="1735"/>
    <cellStyle name="20% - Accent1 22 2 4 2" xfId="1736"/>
    <cellStyle name="20% - Accent1 22 2 5" xfId="1737"/>
    <cellStyle name="20% - Accent1 22 3" xfId="1738"/>
    <cellStyle name="20% - Accent1 22 3 2" xfId="1739"/>
    <cellStyle name="20% - Accent1 22 3 2 2" xfId="1740"/>
    <cellStyle name="20% - Accent1 22 3 3" xfId="1741"/>
    <cellStyle name="20% - Accent1 22 3 3 2" xfId="1742"/>
    <cellStyle name="20% - Accent1 22 3 4" xfId="1743"/>
    <cellStyle name="20% - Accent1 22 4" xfId="1744"/>
    <cellStyle name="20% - Accent1 22 4 2" xfId="1745"/>
    <cellStyle name="20% - Accent1 22 4 2 2" xfId="1746"/>
    <cellStyle name="20% - Accent1 22 4 3" xfId="1747"/>
    <cellStyle name="20% - Accent1 22 4 3 2" xfId="1748"/>
    <cellStyle name="20% - Accent1 22 4 4" xfId="1749"/>
    <cellStyle name="20% - Accent1 22 5" xfId="1750"/>
    <cellStyle name="20% - Accent1 22 5 2" xfId="1751"/>
    <cellStyle name="20% - Accent1 22 6" xfId="1752"/>
    <cellStyle name="20% - Accent1 22 6 2" xfId="1753"/>
    <cellStyle name="20% - Accent1 22 7" xfId="1754"/>
    <cellStyle name="20% - Accent1 23" xfId="1755"/>
    <cellStyle name="20% - Accent1 23 2" xfId="1756"/>
    <cellStyle name="20% - Accent1 23 2 2" xfId="1757"/>
    <cellStyle name="20% - Accent1 23 2 2 2" xfId="1758"/>
    <cellStyle name="20% - Accent1 23 2 3" xfId="1759"/>
    <cellStyle name="20% - Accent1 23 2 3 2" xfId="1760"/>
    <cellStyle name="20% - Accent1 23 2 4" xfId="1761"/>
    <cellStyle name="20% - Accent1 23 3" xfId="1762"/>
    <cellStyle name="20% - Accent1 23 3 2" xfId="1763"/>
    <cellStyle name="20% - Accent1 23 4" xfId="1764"/>
    <cellStyle name="20% - Accent1 23 4 2" xfId="1765"/>
    <cellStyle name="20% - Accent1 23 5" xfId="1766"/>
    <cellStyle name="20% - Accent1 24" xfId="1767"/>
    <cellStyle name="20% - Accent1 24 2" xfId="1768"/>
    <cellStyle name="20% - Accent1 24 2 2" xfId="1769"/>
    <cellStyle name="20% - Accent1 24 3" xfId="1770"/>
    <cellStyle name="20% - Accent1 24 3 2" xfId="1771"/>
    <cellStyle name="20% - Accent1 24 4" xfId="1772"/>
    <cellStyle name="20% - Accent1 25" xfId="1773"/>
    <cellStyle name="20% - Accent1 25 2" xfId="1774"/>
    <cellStyle name="20% - Accent1 25 2 2" xfId="1775"/>
    <cellStyle name="20% - Accent1 25 3" xfId="1776"/>
    <cellStyle name="20% - Accent1 25 3 2" xfId="1777"/>
    <cellStyle name="20% - Accent1 25 4" xfId="1778"/>
    <cellStyle name="20% - Accent1 26" xfId="1779"/>
    <cellStyle name="20% - Accent1 27" xfId="1780"/>
    <cellStyle name="20% - Accent1 27 2" xfId="1781"/>
    <cellStyle name="20% - Accent1 28" xfId="1782"/>
    <cellStyle name="20% - Accent1 28 2" xfId="1783"/>
    <cellStyle name="20% - Accent1 29" xfId="1784"/>
    <cellStyle name="20% - Accent1 29 2" xfId="1785"/>
    <cellStyle name="20% - Accent1 3" xfId="62"/>
    <cellStyle name="20% - Accent1 3 2" xfId="721"/>
    <cellStyle name="20% - Accent1 3 3" xfId="1786"/>
    <cellStyle name="20% - Accent1 3 3 2" xfId="1787"/>
    <cellStyle name="20% - Accent1 3 3 2 2" xfId="1788"/>
    <cellStyle name="20% - Accent1 3 3 2 2 2" xfId="1789"/>
    <cellStyle name="20% - Accent1 3 3 2 2 2 2" xfId="1790"/>
    <cellStyle name="20% - Accent1 3 3 2 2 3" xfId="1791"/>
    <cellStyle name="20% - Accent1 3 3 2 2 3 2" xfId="1792"/>
    <cellStyle name="20% - Accent1 3 3 2 2 4" xfId="1793"/>
    <cellStyle name="20% - Accent1 3 3 2 3" xfId="1794"/>
    <cellStyle name="20% - Accent1 3 3 2 3 2" xfId="1795"/>
    <cellStyle name="20% - Accent1 3 3 2 4" xfId="1796"/>
    <cellStyle name="20% - Accent1 3 3 2 4 2" xfId="1797"/>
    <cellStyle name="20% - Accent1 3 3 2 5" xfId="1798"/>
    <cellStyle name="20% - Accent1 3 3 3" xfId="1799"/>
    <cellStyle name="20% - Accent1 3 3 3 2" xfId="1800"/>
    <cellStyle name="20% - Accent1 3 3 3 2 2" xfId="1801"/>
    <cellStyle name="20% - Accent1 3 3 3 3" xfId="1802"/>
    <cellStyle name="20% - Accent1 3 3 3 3 2" xfId="1803"/>
    <cellStyle name="20% - Accent1 3 3 3 4" xfId="1804"/>
    <cellStyle name="20% - Accent1 3 3 4" xfId="1805"/>
    <cellStyle name="20% - Accent1 3 3 4 2" xfId="1806"/>
    <cellStyle name="20% - Accent1 3 3 4 2 2" xfId="1807"/>
    <cellStyle name="20% - Accent1 3 3 4 3" xfId="1808"/>
    <cellStyle name="20% - Accent1 3 3 4 3 2" xfId="1809"/>
    <cellStyle name="20% - Accent1 3 3 4 4" xfId="1810"/>
    <cellStyle name="20% - Accent1 3 3 5" xfId="1811"/>
    <cellStyle name="20% - Accent1 3 3 5 2" xfId="1812"/>
    <cellStyle name="20% - Accent1 3 3 6" xfId="1813"/>
    <cellStyle name="20% - Accent1 3 3 6 2" xfId="1814"/>
    <cellStyle name="20% - Accent1 3 3 7" xfId="1815"/>
    <cellStyle name="20% - Accent1 30" xfId="1816"/>
    <cellStyle name="20% - Accent1 31" xfId="1817"/>
    <cellStyle name="20% - Accent1 4" xfId="351"/>
    <cellStyle name="20% - Accent1 4 2" xfId="1818"/>
    <cellStyle name="20% - Accent1 4 2 2" xfId="1819"/>
    <cellStyle name="20% - Accent1 4 2 2 2" xfId="1820"/>
    <cellStyle name="20% - Accent1 4 2 2 2 2" xfId="1821"/>
    <cellStyle name="20% - Accent1 4 2 2 2 2 2" xfId="1822"/>
    <cellStyle name="20% - Accent1 4 2 2 2 3" xfId="1823"/>
    <cellStyle name="20% - Accent1 4 2 2 2 3 2" xfId="1824"/>
    <cellStyle name="20% - Accent1 4 2 2 2 4" xfId="1825"/>
    <cellStyle name="20% - Accent1 4 2 2 3" xfId="1826"/>
    <cellStyle name="20% - Accent1 4 2 2 3 2" xfId="1827"/>
    <cellStyle name="20% - Accent1 4 2 2 4" xfId="1828"/>
    <cellStyle name="20% - Accent1 4 2 2 4 2" xfId="1829"/>
    <cellStyle name="20% - Accent1 4 2 2 5" xfId="1830"/>
    <cellStyle name="20% - Accent1 4 2 3" xfId="1831"/>
    <cellStyle name="20% - Accent1 4 2 3 2" xfId="1832"/>
    <cellStyle name="20% - Accent1 4 2 3 2 2" xfId="1833"/>
    <cellStyle name="20% - Accent1 4 2 3 3" xfId="1834"/>
    <cellStyle name="20% - Accent1 4 2 3 3 2" xfId="1835"/>
    <cellStyle name="20% - Accent1 4 2 3 4" xfId="1836"/>
    <cellStyle name="20% - Accent1 4 2 4" xfId="1837"/>
    <cellStyle name="20% - Accent1 4 2 4 2" xfId="1838"/>
    <cellStyle name="20% - Accent1 4 2 4 2 2" xfId="1839"/>
    <cellStyle name="20% - Accent1 4 2 4 3" xfId="1840"/>
    <cellStyle name="20% - Accent1 4 2 4 3 2" xfId="1841"/>
    <cellStyle name="20% - Accent1 4 2 4 4" xfId="1842"/>
    <cellStyle name="20% - Accent1 4 2 5" xfId="1843"/>
    <cellStyle name="20% - Accent1 4 2 5 2" xfId="1844"/>
    <cellStyle name="20% - Accent1 4 2 6" xfId="1845"/>
    <cellStyle name="20% - Accent1 4 2 6 2" xfId="1846"/>
    <cellStyle name="20% - Accent1 4 2 7" xfId="1847"/>
    <cellStyle name="20% - Accent1 4 3" xfId="1848"/>
    <cellStyle name="20% - Accent1 4 3 2" xfId="1849"/>
    <cellStyle name="20% - Accent1 4 3 2 2" xfId="1850"/>
    <cellStyle name="20% - Accent1 4 3 2 2 2" xfId="1851"/>
    <cellStyle name="20% - Accent1 4 3 2 3" xfId="1852"/>
    <cellStyle name="20% - Accent1 4 3 2 3 2" xfId="1853"/>
    <cellStyle name="20% - Accent1 4 3 2 4" xfId="1854"/>
    <cellStyle name="20% - Accent1 4 3 3" xfId="1855"/>
    <cellStyle name="20% - Accent1 4 3 3 2" xfId="1856"/>
    <cellStyle name="20% - Accent1 4 3 4" xfId="1857"/>
    <cellStyle name="20% - Accent1 4 3 4 2" xfId="1858"/>
    <cellStyle name="20% - Accent1 4 3 5" xfId="1859"/>
    <cellStyle name="20% - Accent1 4 4" xfId="1860"/>
    <cellStyle name="20% - Accent1 4 4 2" xfId="1861"/>
    <cellStyle name="20% - Accent1 4 4 2 2" xfId="1862"/>
    <cellStyle name="20% - Accent1 4 4 3" xfId="1863"/>
    <cellStyle name="20% - Accent1 4 4 3 2" xfId="1864"/>
    <cellStyle name="20% - Accent1 4 4 4" xfId="1865"/>
    <cellStyle name="20% - Accent1 4 5" xfId="1866"/>
    <cellStyle name="20% - Accent1 4 5 2" xfId="1867"/>
    <cellStyle name="20% - Accent1 4 5 2 2" xfId="1868"/>
    <cellStyle name="20% - Accent1 4 5 3" xfId="1869"/>
    <cellStyle name="20% - Accent1 4 5 3 2" xfId="1870"/>
    <cellStyle name="20% - Accent1 4 5 4" xfId="1871"/>
    <cellStyle name="20% - Accent1 4 6" xfId="1872"/>
    <cellStyle name="20% - Accent1 4 6 2" xfId="1873"/>
    <cellStyle name="20% - Accent1 4 7" xfId="1874"/>
    <cellStyle name="20% - Accent1 4 7 2" xfId="1875"/>
    <cellStyle name="20% - Accent1 4 8" xfId="1876"/>
    <cellStyle name="20% - Accent1 5" xfId="352"/>
    <cellStyle name="20% - Accent1 5 2" xfId="1877"/>
    <cellStyle name="20% - Accent1 5 2 2" xfId="1878"/>
    <cellStyle name="20% - Accent1 5 2 2 2" xfId="1879"/>
    <cellStyle name="20% - Accent1 5 2 2 2 2" xfId="1880"/>
    <cellStyle name="20% - Accent1 5 2 2 3" xfId="1881"/>
    <cellStyle name="20% - Accent1 5 2 2 3 2" xfId="1882"/>
    <cellStyle name="20% - Accent1 5 2 2 4" xfId="1883"/>
    <cellStyle name="20% - Accent1 5 2 3" xfId="1884"/>
    <cellStyle name="20% - Accent1 5 2 3 2" xfId="1885"/>
    <cellStyle name="20% - Accent1 5 2 4" xfId="1886"/>
    <cellStyle name="20% - Accent1 5 2 4 2" xfId="1887"/>
    <cellStyle name="20% - Accent1 5 2 5" xfId="1888"/>
    <cellStyle name="20% - Accent1 5 3" xfId="1889"/>
    <cellStyle name="20% - Accent1 5 3 2" xfId="1890"/>
    <cellStyle name="20% - Accent1 5 3 2 2" xfId="1891"/>
    <cellStyle name="20% - Accent1 5 3 3" xfId="1892"/>
    <cellStyle name="20% - Accent1 5 3 3 2" xfId="1893"/>
    <cellStyle name="20% - Accent1 5 3 4" xfId="1894"/>
    <cellStyle name="20% - Accent1 5 4" xfId="1895"/>
    <cellStyle name="20% - Accent1 5 4 2" xfId="1896"/>
    <cellStyle name="20% - Accent1 5 4 2 2" xfId="1897"/>
    <cellStyle name="20% - Accent1 5 4 3" xfId="1898"/>
    <cellStyle name="20% - Accent1 5 4 3 2" xfId="1899"/>
    <cellStyle name="20% - Accent1 5 4 4" xfId="1900"/>
    <cellStyle name="20% - Accent1 5 5" xfId="1901"/>
    <cellStyle name="20% - Accent1 5 5 2" xfId="1902"/>
    <cellStyle name="20% - Accent1 5 6" xfId="1903"/>
    <cellStyle name="20% - Accent1 5 6 2" xfId="1904"/>
    <cellStyle name="20% - Accent1 5 7" xfId="1905"/>
    <cellStyle name="20% - Accent1 6" xfId="353"/>
    <cellStyle name="20% - Accent1 6 2" xfId="1906"/>
    <cellStyle name="20% - Accent1 6 2 2" xfId="1907"/>
    <cellStyle name="20% - Accent1 6 2 2 2" xfId="1908"/>
    <cellStyle name="20% - Accent1 6 2 2 2 2" xfId="1909"/>
    <cellStyle name="20% - Accent1 6 2 2 3" xfId="1910"/>
    <cellStyle name="20% - Accent1 6 2 2 3 2" xfId="1911"/>
    <cellStyle name="20% - Accent1 6 2 2 4" xfId="1912"/>
    <cellStyle name="20% - Accent1 6 2 3" xfId="1913"/>
    <cellStyle name="20% - Accent1 6 2 3 2" xfId="1914"/>
    <cellStyle name="20% - Accent1 6 2 4" xfId="1915"/>
    <cellStyle name="20% - Accent1 6 2 4 2" xfId="1916"/>
    <cellStyle name="20% - Accent1 6 2 5" xfId="1917"/>
    <cellStyle name="20% - Accent1 6 3" xfId="1918"/>
    <cellStyle name="20% - Accent1 6 3 2" xfId="1919"/>
    <cellStyle name="20% - Accent1 6 3 2 2" xfId="1920"/>
    <cellStyle name="20% - Accent1 6 3 3" xfId="1921"/>
    <cellStyle name="20% - Accent1 6 3 3 2" xfId="1922"/>
    <cellStyle name="20% - Accent1 6 3 4" xfId="1923"/>
    <cellStyle name="20% - Accent1 6 4" xfId="1924"/>
    <cellStyle name="20% - Accent1 6 4 2" xfId="1925"/>
    <cellStyle name="20% - Accent1 6 4 2 2" xfId="1926"/>
    <cellStyle name="20% - Accent1 6 4 3" xfId="1927"/>
    <cellStyle name="20% - Accent1 6 4 3 2" xfId="1928"/>
    <cellStyle name="20% - Accent1 6 4 4" xfId="1929"/>
    <cellStyle name="20% - Accent1 6 5" xfId="1930"/>
    <cellStyle name="20% - Accent1 6 5 2" xfId="1931"/>
    <cellStyle name="20% - Accent1 6 6" xfId="1932"/>
    <cellStyle name="20% - Accent1 6 6 2" xfId="1933"/>
    <cellStyle name="20% - Accent1 6 7" xfId="1934"/>
    <cellStyle name="20% - Accent1 7" xfId="354"/>
    <cellStyle name="20% - Accent1 7 2" xfId="1935"/>
    <cellStyle name="20% - Accent1 7 2 2" xfId="1936"/>
    <cellStyle name="20% - Accent1 7 2 2 2" xfId="1937"/>
    <cellStyle name="20% - Accent1 7 2 2 2 2" xfId="1938"/>
    <cellStyle name="20% - Accent1 7 2 2 3" xfId="1939"/>
    <cellStyle name="20% - Accent1 7 2 2 3 2" xfId="1940"/>
    <cellStyle name="20% - Accent1 7 2 2 4" xfId="1941"/>
    <cellStyle name="20% - Accent1 7 2 3" xfId="1942"/>
    <cellStyle name="20% - Accent1 7 2 3 2" xfId="1943"/>
    <cellStyle name="20% - Accent1 7 2 4" xfId="1944"/>
    <cellStyle name="20% - Accent1 7 2 4 2" xfId="1945"/>
    <cellStyle name="20% - Accent1 7 2 5" xfId="1946"/>
    <cellStyle name="20% - Accent1 7 3" xfId="1947"/>
    <cellStyle name="20% - Accent1 7 3 2" xfId="1948"/>
    <cellStyle name="20% - Accent1 7 3 2 2" xfId="1949"/>
    <cellStyle name="20% - Accent1 7 3 3" xfId="1950"/>
    <cellStyle name="20% - Accent1 7 3 3 2" xfId="1951"/>
    <cellStyle name="20% - Accent1 7 3 4" xfId="1952"/>
    <cellStyle name="20% - Accent1 7 4" xfId="1953"/>
    <cellStyle name="20% - Accent1 7 4 2" xfId="1954"/>
    <cellStyle name="20% - Accent1 7 4 2 2" xfId="1955"/>
    <cellStyle name="20% - Accent1 7 4 3" xfId="1956"/>
    <cellStyle name="20% - Accent1 7 4 3 2" xfId="1957"/>
    <cellStyle name="20% - Accent1 7 4 4" xfId="1958"/>
    <cellStyle name="20% - Accent1 7 5" xfId="1959"/>
    <cellStyle name="20% - Accent1 7 5 2" xfId="1960"/>
    <cellStyle name="20% - Accent1 7 6" xfId="1961"/>
    <cellStyle name="20% - Accent1 7 6 2" xfId="1962"/>
    <cellStyle name="20% - Accent1 7 7" xfId="1963"/>
    <cellStyle name="20% - Accent1 8" xfId="355"/>
    <cellStyle name="20% - Accent1 8 2" xfId="1964"/>
    <cellStyle name="20% - Accent1 8 2 2" xfId="1965"/>
    <cellStyle name="20% - Accent1 8 2 2 2" xfId="1966"/>
    <cellStyle name="20% - Accent1 8 2 2 2 2" xfId="1967"/>
    <cellStyle name="20% - Accent1 8 2 2 3" xfId="1968"/>
    <cellStyle name="20% - Accent1 8 2 2 3 2" xfId="1969"/>
    <cellStyle name="20% - Accent1 8 2 2 4" xfId="1970"/>
    <cellStyle name="20% - Accent1 8 2 3" xfId="1971"/>
    <cellStyle name="20% - Accent1 8 2 3 2" xfId="1972"/>
    <cellStyle name="20% - Accent1 8 2 4" xfId="1973"/>
    <cellStyle name="20% - Accent1 8 2 4 2" xfId="1974"/>
    <cellStyle name="20% - Accent1 8 2 5" xfId="1975"/>
    <cellStyle name="20% - Accent1 8 3" xfId="1976"/>
    <cellStyle name="20% - Accent1 8 3 2" xfId="1977"/>
    <cellStyle name="20% - Accent1 8 3 2 2" xfId="1978"/>
    <cellStyle name="20% - Accent1 8 3 3" xfId="1979"/>
    <cellStyle name="20% - Accent1 8 3 3 2" xfId="1980"/>
    <cellStyle name="20% - Accent1 8 3 4" xfId="1981"/>
    <cellStyle name="20% - Accent1 8 4" xfId="1982"/>
    <cellStyle name="20% - Accent1 8 4 2" xfId="1983"/>
    <cellStyle name="20% - Accent1 8 4 2 2" xfId="1984"/>
    <cellStyle name="20% - Accent1 8 4 3" xfId="1985"/>
    <cellStyle name="20% - Accent1 8 4 3 2" xfId="1986"/>
    <cellStyle name="20% - Accent1 8 4 4" xfId="1987"/>
    <cellStyle name="20% - Accent1 8 5" xfId="1988"/>
    <cellStyle name="20% - Accent1 8 5 2" xfId="1989"/>
    <cellStyle name="20% - Accent1 8 6" xfId="1990"/>
    <cellStyle name="20% - Accent1 8 6 2" xfId="1991"/>
    <cellStyle name="20% - Accent1 8 7" xfId="1992"/>
    <cellStyle name="20% - Accent1 9" xfId="356"/>
    <cellStyle name="20% - Accent1 9 2" xfId="1993"/>
    <cellStyle name="20% - Accent1 9 2 2" xfId="1994"/>
    <cellStyle name="20% - Accent1 9 2 2 2" xfId="1995"/>
    <cellStyle name="20% - Accent1 9 2 2 2 2" xfId="1996"/>
    <cellStyle name="20% - Accent1 9 2 2 3" xfId="1997"/>
    <cellStyle name="20% - Accent1 9 2 2 3 2" xfId="1998"/>
    <cellStyle name="20% - Accent1 9 2 2 4" xfId="1999"/>
    <cellStyle name="20% - Accent1 9 2 3" xfId="2000"/>
    <cellStyle name="20% - Accent1 9 2 3 2" xfId="2001"/>
    <cellStyle name="20% - Accent1 9 2 4" xfId="2002"/>
    <cellStyle name="20% - Accent1 9 2 4 2" xfId="2003"/>
    <cellStyle name="20% - Accent1 9 2 5" xfId="2004"/>
    <cellStyle name="20% - Accent1 9 3" xfId="2005"/>
    <cellStyle name="20% - Accent1 9 3 2" xfId="2006"/>
    <cellStyle name="20% - Accent1 9 3 2 2" xfId="2007"/>
    <cellStyle name="20% - Accent1 9 3 3" xfId="2008"/>
    <cellStyle name="20% - Accent1 9 3 3 2" xfId="2009"/>
    <cellStyle name="20% - Accent1 9 3 4" xfId="2010"/>
    <cellStyle name="20% - Accent1 9 4" xfId="2011"/>
    <cellStyle name="20% - Accent1 9 4 2" xfId="2012"/>
    <cellStyle name="20% - Accent1 9 4 2 2" xfId="2013"/>
    <cellStyle name="20% - Accent1 9 4 3" xfId="2014"/>
    <cellStyle name="20% - Accent1 9 4 3 2" xfId="2015"/>
    <cellStyle name="20% - Accent1 9 4 4" xfId="2016"/>
    <cellStyle name="20% - Accent1 9 5" xfId="2017"/>
    <cellStyle name="20% - Accent1 9 5 2" xfId="2018"/>
    <cellStyle name="20% - Accent1 9 6" xfId="2019"/>
    <cellStyle name="20% - Accent1 9 6 2" xfId="2020"/>
    <cellStyle name="20% - Accent1 9 7" xfId="2021"/>
    <cellStyle name="20% - Accent2" xfId="1075" builtinId="34" customBuiltin="1"/>
    <cellStyle name="20% - Accent2 10" xfId="357"/>
    <cellStyle name="20% - Accent2 10 2" xfId="2022"/>
    <cellStyle name="20% - Accent2 10 2 2" xfId="2023"/>
    <cellStyle name="20% - Accent2 10 2 2 2" xfId="2024"/>
    <cellStyle name="20% - Accent2 10 2 2 2 2" xfId="2025"/>
    <cellStyle name="20% - Accent2 10 2 2 3" xfId="2026"/>
    <cellStyle name="20% - Accent2 10 2 2 3 2" xfId="2027"/>
    <cellStyle name="20% - Accent2 10 2 2 4" xfId="2028"/>
    <cellStyle name="20% - Accent2 10 2 3" xfId="2029"/>
    <cellStyle name="20% - Accent2 10 2 3 2" xfId="2030"/>
    <cellStyle name="20% - Accent2 10 2 4" xfId="2031"/>
    <cellStyle name="20% - Accent2 10 2 4 2" xfId="2032"/>
    <cellStyle name="20% - Accent2 10 2 5" xfId="2033"/>
    <cellStyle name="20% - Accent2 10 3" xfId="2034"/>
    <cellStyle name="20% - Accent2 10 3 2" xfId="2035"/>
    <cellStyle name="20% - Accent2 10 3 2 2" xfId="2036"/>
    <cellStyle name="20% - Accent2 10 3 3" xfId="2037"/>
    <cellStyle name="20% - Accent2 10 3 3 2" xfId="2038"/>
    <cellStyle name="20% - Accent2 10 3 4" xfId="2039"/>
    <cellStyle name="20% - Accent2 10 4" xfId="2040"/>
    <cellStyle name="20% - Accent2 10 4 2" xfId="2041"/>
    <cellStyle name="20% - Accent2 10 4 2 2" xfId="2042"/>
    <cellStyle name="20% - Accent2 10 4 3" xfId="2043"/>
    <cellStyle name="20% - Accent2 10 4 3 2" xfId="2044"/>
    <cellStyle name="20% - Accent2 10 4 4" xfId="2045"/>
    <cellStyle name="20% - Accent2 10 5" xfId="2046"/>
    <cellStyle name="20% - Accent2 10 5 2" xfId="2047"/>
    <cellStyle name="20% - Accent2 10 6" xfId="2048"/>
    <cellStyle name="20% - Accent2 10 6 2" xfId="2049"/>
    <cellStyle name="20% - Accent2 10 7" xfId="2050"/>
    <cellStyle name="20% - Accent2 11" xfId="358"/>
    <cellStyle name="20% - Accent2 11 2" xfId="2051"/>
    <cellStyle name="20% - Accent2 11 2 2" xfId="2052"/>
    <cellStyle name="20% - Accent2 11 2 2 2" xfId="2053"/>
    <cellStyle name="20% - Accent2 11 2 2 2 2" xfId="2054"/>
    <cellStyle name="20% - Accent2 11 2 2 3" xfId="2055"/>
    <cellStyle name="20% - Accent2 11 2 2 3 2" xfId="2056"/>
    <cellStyle name="20% - Accent2 11 2 2 4" xfId="2057"/>
    <cellStyle name="20% - Accent2 11 2 3" xfId="2058"/>
    <cellStyle name="20% - Accent2 11 2 3 2" xfId="2059"/>
    <cellStyle name="20% - Accent2 11 2 4" xfId="2060"/>
    <cellStyle name="20% - Accent2 11 2 4 2" xfId="2061"/>
    <cellStyle name="20% - Accent2 11 2 5" xfId="2062"/>
    <cellStyle name="20% - Accent2 11 3" xfId="2063"/>
    <cellStyle name="20% - Accent2 11 3 2" xfId="2064"/>
    <cellStyle name="20% - Accent2 11 3 2 2" xfId="2065"/>
    <cellStyle name="20% - Accent2 11 3 3" xfId="2066"/>
    <cellStyle name="20% - Accent2 11 3 3 2" xfId="2067"/>
    <cellStyle name="20% - Accent2 11 3 4" xfId="2068"/>
    <cellStyle name="20% - Accent2 11 4" xfId="2069"/>
    <cellStyle name="20% - Accent2 11 4 2" xfId="2070"/>
    <cellStyle name="20% - Accent2 11 4 2 2" xfId="2071"/>
    <cellStyle name="20% - Accent2 11 4 3" xfId="2072"/>
    <cellStyle name="20% - Accent2 11 4 3 2" xfId="2073"/>
    <cellStyle name="20% - Accent2 11 4 4" xfId="2074"/>
    <cellStyle name="20% - Accent2 11 5" xfId="2075"/>
    <cellStyle name="20% - Accent2 11 5 2" xfId="2076"/>
    <cellStyle name="20% - Accent2 11 6" xfId="2077"/>
    <cellStyle name="20% - Accent2 11 6 2" xfId="2078"/>
    <cellStyle name="20% - Accent2 11 7" xfId="2079"/>
    <cellStyle name="20% - Accent2 12" xfId="722"/>
    <cellStyle name="20% - Accent2 12 2" xfId="2080"/>
    <cellStyle name="20% - Accent2 12 2 2" xfId="2081"/>
    <cellStyle name="20% - Accent2 12 2 2 2" xfId="2082"/>
    <cellStyle name="20% - Accent2 12 2 2 2 2" xfId="2083"/>
    <cellStyle name="20% - Accent2 12 2 2 3" xfId="2084"/>
    <cellStyle name="20% - Accent2 12 2 2 3 2" xfId="2085"/>
    <cellStyle name="20% - Accent2 12 2 2 4" xfId="2086"/>
    <cellStyle name="20% - Accent2 12 2 3" xfId="2087"/>
    <cellStyle name="20% - Accent2 12 2 3 2" xfId="2088"/>
    <cellStyle name="20% - Accent2 12 2 4" xfId="2089"/>
    <cellStyle name="20% - Accent2 12 2 4 2" xfId="2090"/>
    <cellStyle name="20% - Accent2 12 2 5" xfId="2091"/>
    <cellStyle name="20% - Accent2 12 3" xfId="2092"/>
    <cellStyle name="20% - Accent2 12 3 2" xfId="2093"/>
    <cellStyle name="20% - Accent2 12 3 2 2" xfId="2094"/>
    <cellStyle name="20% - Accent2 12 3 3" xfId="2095"/>
    <cellStyle name="20% - Accent2 12 3 3 2" xfId="2096"/>
    <cellStyle name="20% - Accent2 12 3 4" xfId="2097"/>
    <cellStyle name="20% - Accent2 12 4" xfId="2098"/>
    <cellStyle name="20% - Accent2 12 4 2" xfId="2099"/>
    <cellStyle name="20% - Accent2 12 4 2 2" xfId="2100"/>
    <cellStyle name="20% - Accent2 12 4 3" xfId="2101"/>
    <cellStyle name="20% - Accent2 12 4 3 2" xfId="2102"/>
    <cellStyle name="20% - Accent2 12 4 4" xfId="2103"/>
    <cellStyle name="20% - Accent2 12 5" xfId="2104"/>
    <cellStyle name="20% - Accent2 12 5 2" xfId="2105"/>
    <cellStyle name="20% - Accent2 12 6" xfId="2106"/>
    <cellStyle name="20% - Accent2 12 6 2" xfId="2107"/>
    <cellStyle name="20% - Accent2 12 7" xfId="2108"/>
    <cellStyle name="20% - Accent2 13" xfId="723"/>
    <cellStyle name="20% - Accent2 13 2" xfId="2109"/>
    <cellStyle name="20% - Accent2 13 2 2" xfId="2110"/>
    <cellStyle name="20% - Accent2 13 2 2 2" xfId="2111"/>
    <cellStyle name="20% - Accent2 13 2 2 2 2" xfId="2112"/>
    <cellStyle name="20% - Accent2 13 2 2 3" xfId="2113"/>
    <cellStyle name="20% - Accent2 13 2 2 3 2" xfId="2114"/>
    <cellStyle name="20% - Accent2 13 2 2 4" xfId="2115"/>
    <cellStyle name="20% - Accent2 13 2 3" xfId="2116"/>
    <cellStyle name="20% - Accent2 13 2 3 2" xfId="2117"/>
    <cellStyle name="20% - Accent2 13 2 4" xfId="2118"/>
    <cellStyle name="20% - Accent2 13 2 4 2" xfId="2119"/>
    <cellStyle name="20% - Accent2 13 2 5" xfId="2120"/>
    <cellStyle name="20% - Accent2 13 3" xfId="2121"/>
    <cellStyle name="20% - Accent2 13 3 2" xfId="2122"/>
    <cellStyle name="20% - Accent2 13 3 2 2" xfId="2123"/>
    <cellStyle name="20% - Accent2 13 3 3" xfId="2124"/>
    <cellStyle name="20% - Accent2 13 3 3 2" xfId="2125"/>
    <cellStyle name="20% - Accent2 13 3 4" xfId="2126"/>
    <cellStyle name="20% - Accent2 13 4" xfId="2127"/>
    <cellStyle name="20% - Accent2 13 4 2" xfId="2128"/>
    <cellStyle name="20% - Accent2 13 4 2 2" xfId="2129"/>
    <cellStyle name="20% - Accent2 13 4 3" xfId="2130"/>
    <cellStyle name="20% - Accent2 13 4 3 2" xfId="2131"/>
    <cellStyle name="20% - Accent2 13 4 4" xfId="2132"/>
    <cellStyle name="20% - Accent2 13 5" xfId="2133"/>
    <cellStyle name="20% - Accent2 13 5 2" xfId="2134"/>
    <cellStyle name="20% - Accent2 13 6" xfId="2135"/>
    <cellStyle name="20% - Accent2 13 6 2" xfId="2136"/>
    <cellStyle name="20% - Accent2 13 7" xfId="2137"/>
    <cellStyle name="20% - Accent2 14" xfId="2138"/>
    <cellStyle name="20% - Accent2 14 2" xfId="2139"/>
    <cellStyle name="20% - Accent2 14 2 2" xfId="2140"/>
    <cellStyle name="20% - Accent2 14 2 2 2" xfId="2141"/>
    <cellStyle name="20% - Accent2 14 2 2 2 2" xfId="2142"/>
    <cellStyle name="20% - Accent2 14 2 2 3" xfId="2143"/>
    <cellStyle name="20% - Accent2 14 2 2 3 2" xfId="2144"/>
    <cellStyle name="20% - Accent2 14 2 2 4" xfId="2145"/>
    <cellStyle name="20% - Accent2 14 2 3" xfId="2146"/>
    <cellStyle name="20% - Accent2 14 2 3 2" xfId="2147"/>
    <cellStyle name="20% - Accent2 14 2 4" xfId="2148"/>
    <cellStyle name="20% - Accent2 14 2 4 2" xfId="2149"/>
    <cellStyle name="20% - Accent2 14 2 5" xfId="2150"/>
    <cellStyle name="20% - Accent2 14 3" xfId="2151"/>
    <cellStyle name="20% - Accent2 14 3 2" xfId="2152"/>
    <cellStyle name="20% - Accent2 14 3 2 2" xfId="2153"/>
    <cellStyle name="20% - Accent2 14 3 3" xfId="2154"/>
    <cellStyle name="20% - Accent2 14 3 3 2" xfId="2155"/>
    <cellStyle name="20% - Accent2 14 3 4" xfId="2156"/>
    <cellStyle name="20% - Accent2 14 4" xfId="2157"/>
    <cellStyle name="20% - Accent2 14 4 2" xfId="2158"/>
    <cellStyle name="20% - Accent2 14 4 2 2" xfId="2159"/>
    <cellStyle name="20% - Accent2 14 4 3" xfId="2160"/>
    <cellStyle name="20% - Accent2 14 4 3 2" xfId="2161"/>
    <cellStyle name="20% - Accent2 14 4 4" xfId="2162"/>
    <cellStyle name="20% - Accent2 14 5" xfId="2163"/>
    <cellStyle name="20% - Accent2 14 5 2" xfId="2164"/>
    <cellStyle name="20% - Accent2 14 6" xfId="2165"/>
    <cellStyle name="20% - Accent2 14 6 2" xfId="2166"/>
    <cellStyle name="20% - Accent2 14 7" xfId="2167"/>
    <cellStyle name="20% - Accent2 15" xfId="2168"/>
    <cellStyle name="20% - Accent2 15 2" xfId="2169"/>
    <cellStyle name="20% - Accent2 15 2 2" xfId="2170"/>
    <cellStyle name="20% - Accent2 15 2 2 2" xfId="2171"/>
    <cellStyle name="20% - Accent2 15 2 2 2 2" xfId="2172"/>
    <cellStyle name="20% - Accent2 15 2 2 3" xfId="2173"/>
    <cellStyle name="20% - Accent2 15 2 2 3 2" xfId="2174"/>
    <cellStyle name="20% - Accent2 15 2 2 4" xfId="2175"/>
    <cellStyle name="20% - Accent2 15 2 3" xfId="2176"/>
    <cellStyle name="20% - Accent2 15 2 3 2" xfId="2177"/>
    <cellStyle name="20% - Accent2 15 2 4" xfId="2178"/>
    <cellStyle name="20% - Accent2 15 2 4 2" xfId="2179"/>
    <cellStyle name="20% - Accent2 15 2 5" xfId="2180"/>
    <cellStyle name="20% - Accent2 15 3" xfId="2181"/>
    <cellStyle name="20% - Accent2 15 3 2" xfId="2182"/>
    <cellStyle name="20% - Accent2 15 3 2 2" xfId="2183"/>
    <cellStyle name="20% - Accent2 15 3 3" xfId="2184"/>
    <cellStyle name="20% - Accent2 15 3 3 2" xfId="2185"/>
    <cellStyle name="20% - Accent2 15 3 4" xfId="2186"/>
    <cellStyle name="20% - Accent2 15 4" xfId="2187"/>
    <cellStyle name="20% - Accent2 15 4 2" xfId="2188"/>
    <cellStyle name="20% - Accent2 15 4 2 2" xfId="2189"/>
    <cellStyle name="20% - Accent2 15 4 3" xfId="2190"/>
    <cellStyle name="20% - Accent2 15 4 3 2" xfId="2191"/>
    <cellStyle name="20% - Accent2 15 4 4" xfId="2192"/>
    <cellStyle name="20% - Accent2 15 5" xfId="2193"/>
    <cellStyle name="20% - Accent2 15 5 2" xfId="2194"/>
    <cellStyle name="20% - Accent2 15 6" xfId="2195"/>
    <cellStyle name="20% - Accent2 15 6 2" xfId="2196"/>
    <cellStyle name="20% - Accent2 15 7" xfId="2197"/>
    <cellStyle name="20% - Accent2 16" xfId="2198"/>
    <cellStyle name="20% - Accent2 16 2" xfId="2199"/>
    <cellStyle name="20% - Accent2 16 2 2" xfId="2200"/>
    <cellStyle name="20% - Accent2 16 2 2 2" xfId="2201"/>
    <cellStyle name="20% - Accent2 16 2 2 2 2" xfId="2202"/>
    <cellStyle name="20% - Accent2 16 2 2 3" xfId="2203"/>
    <cellStyle name="20% - Accent2 16 2 2 3 2" xfId="2204"/>
    <cellStyle name="20% - Accent2 16 2 2 4" xfId="2205"/>
    <cellStyle name="20% - Accent2 16 2 3" xfId="2206"/>
    <cellStyle name="20% - Accent2 16 2 3 2" xfId="2207"/>
    <cellStyle name="20% - Accent2 16 2 4" xfId="2208"/>
    <cellStyle name="20% - Accent2 16 2 4 2" xfId="2209"/>
    <cellStyle name="20% - Accent2 16 2 5" xfId="2210"/>
    <cellStyle name="20% - Accent2 16 3" xfId="2211"/>
    <cellStyle name="20% - Accent2 16 3 2" xfId="2212"/>
    <cellStyle name="20% - Accent2 16 3 2 2" xfId="2213"/>
    <cellStyle name="20% - Accent2 16 3 3" xfId="2214"/>
    <cellStyle name="20% - Accent2 16 3 3 2" xfId="2215"/>
    <cellStyle name="20% - Accent2 16 3 4" xfId="2216"/>
    <cellStyle name="20% - Accent2 16 4" xfId="2217"/>
    <cellStyle name="20% - Accent2 16 4 2" xfId="2218"/>
    <cellStyle name="20% - Accent2 16 4 2 2" xfId="2219"/>
    <cellStyle name="20% - Accent2 16 4 3" xfId="2220"/>
    <cellStyle name="20% - Accent2 16 4 3 2" xfId="2221"/>
    <cellStyle name="20% - Accent2 16 4 4" xfId="2222"/>
    <cellStyle name="20% - Accent2 16 5" xfId="2223"/>
    <cellStyle name="20% - Accent2 16 5 2" xfId="2224"/>
    <cellStyle name="20% - Accent2 16 6" xfId="2225"/>
    <cellStyle name="20% - Accent2 16 6 2" xfId="2226"/>
    <cellStyle name="20% - Accent2 16 7" xfId="2227"/>
    <cellStyle name="20% - Accent2 17" xfId="2228"/>
    <cellStyle name="20% - Accent2 17 2" xfId="2229"/>
    <cellStyle name="20% - Accent2 17 2 2" xfId="2230"/>
    <cellStyle name="20% - Accent2 17 2 2 2" xfId="2231"/>
    <cellStyle name="20% - Accent2 17 2 2 2 2" xfId="2232"/>
    <cellStyle name="20% - Accent2 17 2 2 3" xfId="2233"/>
    <cellStyle name="20% - Accent2 17 2 2 3 2" xfId="2234"/>
    <cellStyle name="20% - Accent2 17 2 2 4" xfId="2235"/>
    <cellStyle name="20% - Accent2 17 2 3" xfId="2236"/>
    <cellStyle name="20% - Accent2 17 2 3 2" xfId="2237"/>
    <cellStyle name="20% - Accent2 17 2 4" xfId="2238"/>
    <cellStyle name="20% - Accent2 17 2 4 2" xfId="2239"/>
    <cellStyle name="20% - Accent2 17 2 5" xfId="2240"/>
    <cellStyle name="20% - Accent2 17 3" xfId="2241"/>
    <cellStyle name="20% - Accent2 17 3 2" xfId="2242"/>
    <cellStyle name="20% - Accent2 17 3 2 2" xfId="2243"/>
    <cellStyle name="20% - Accent2 17 3 3" xfId="2244"/>
    <cellStyle name="20% - Accent2 17 3 3 2" xfId="2245"/>
    <cellStyle name="20% - Accent2 17 3 4" xfId="2246"/>
    <cellStyle name="20% - Accent2 17 4" xfId="2247"/>
    <cellStyle name="20% - Accent2 17 4 2" xfId="2248"/>
    <cellStyle name="20% - Accent2 17 4 2 2" xfId="2249"/>
    <cellStyle name="20% - Accent2 17 4 3" xfId="2250"/>
    <cellStyle name="20% - Accent2 17 4 3 2" xfId="2251"/>
    <cellStyle name="20% - Accent2 17 4 4" xfId="2252"/>
    <cellStyle name="20% - Accent2 17 5" xfId="2253"/>
    <cellStyle name="20% - Accent2 17 5 2" xfId="2254"/>
    <cellStyle name="20% - Accent2 17 6" xfId="2255"/>
    <cellStyle name="20% - Accent2 17 6 2" xfId="2256"/>
    <cellStyle name="20% - Accent2 17 7" xfId="2257"/>
    <cellStyle name="20% - Accent2 18" xfId="2258"/>
    <cellStyle name="20% - Accent2 18 2" xfId="2259"/>
    <cellStyle name="20% - Accent2 18 2 2" xfId="2260"/>
    <cellStyle name="20% - Accent2 18 2 2 2" xfId="2261"/>
    <cellStyle name="20% - Accent2 18 2 2 2 2" xfId="2262"/>
    <cellStyle name="20% - Accent2 18 2 2 3" xfId="2263"/>
    <cellStyle name="20% - Accent2 18 2 2 3 2" xfId="2264"/>
    <cellStyle name="20% - Accent2 18 2 2 4" xfId="2265"/>
    <cellStyle name="20% - Accent2 18 2 3" xfId="2266"/>
    <cellStyle name="20% - Accent2 18 2 3 2" xfId="2267"/>
    <cellStyle name="20% - Accent2 18 2 4" xfId="2268"/>
    <cellStyle name="20% - Accent2 18 2 4 2" xfId="2269"/>
    <cellStyle name="20% - Accent2 18 2 5" xfId="2270"/>
    <cellStyle name="20% - Accent2 18 3" xfId="2271"/>
    <cellStyle name="20% - Accent2 18 3 2" xfId="2272"/>
    <cellStyle name="20% - Accent2 18 3 2 2" xfId="2273"/>
    <cellStyle name="20% - Accent2 18 3 3" xfId="2274"/>
    <cellStyle name="20% - Accent2 18 3 3 2" xfId="2275"/>
    <cellStyle name="20% - Accent2 18 3 4" xfId="2276"/>
    <cellStyle name="20% - Accent2 18 4" xfId="2277"/>
    <cellStyle name="20% - Accent2 18 4 2" xfId="2278"/>
    <cellStyle name="20% - Accent2 18 4 2 2" xfId="2279"/>
    <cellStyle name="20% - Accent2 18 4 3" xfId="2280"/>
    <cellStyle name="20% - Accent2 18 4 3 2" xfId="2281"/>
    <cellStyle name="20% - Accent2 18 4 4" xfId="2282"/>
    <cellStyle name="20% - Accent2 18 5" xfId="2283"/>
    <cellStyle name="20% - Accent2 18 5 2" xfId="2284"/>
    <cellStyle name="20% - Accent2 18 6" xfId="2285"/>
    <cellStyle name="20% - Accent2 18 6 2" xfId="2286"/>
    <cellStyle name="20% - Accent2 18 7" xfId="2287"/>
    <cellStyle name="20% - Accent2 19" xfId="2288"/>
    <cellStyle name="20% - Accent2 19 2" xfId="2289"/>
    <cellStyle name="20% - Accent2 19 2 2" xfId="2290"/>
    <cellStyle name="20% - Accent2 19 2 2 2" xfId="2291"/>
    <cellStyle name="20% - Accent2 19 2 2 2 2" xfId="2292"/>
    <cellStyle name="20% - Accent2 19 2 2 3" xfId="2293"/>
    <cellStyle name="20% - Accent2 19 2 2 3 2" xfId="2294"/>
    <cellStyle name="20% - Accent2 19 2 2 4" xfId="2295"/>
    <cellStyle name="20% - Accent2 19 2 3" xfId="2296"/>
    <cellStyle name="20% - Accent2 19 2 3 2" xfId="2297"/>
    <cellStyle name="20% - Accent2 19 2 4" xfId="2298"/>
    <cellStyle name="20% - Accent2 19 2 4 2" xfId="2299"/>
    <cellStyle name="20% - Accent2 19 2 5" xfId="2300"/>
    <cellStyle name="20% - Accent2 19 3" xfId="2301"/>
    <cellStyle name="20% - Accent2 19 3 2" xfId="2302"/>
    <cellStyle name="20% - Accent2 19 3 2 2" xfId="2303"/>
    <cellStyle name="20% - Accent2 19 3 3" xfId="2304"/>
    <cellStyle name="20% - Accent2 19 3 3 2" xfId="2305"/>
    <cellStyle name="20% - Accent2 19 3 4" xfId="2306"/>
    <cellStyle name="20% - Accent2 19 4" xfId="2307"/>
    <cellStyle name="20% - Accent2 19 4 2" xfId="2308"/>
    <cellStyle name="20% - Accent2 19 4 2 2" xfId="2309"/>
    <cellStyle name="20% - Accent2 19 4 3" xfId="2310"/>
    <cellStyle name="20% - Accent2 19 4 3 2" xfId="2311"/>
    <cellStyle name="20% - Accent2 19 4 4" xfId="2312"/>
    <cellStyle name="20% - Accent2 19 5" xfId="2313"/>
    <cellStyle name="20% - Accent2 19 5 2" xfId="2314"/>
    <cellStyle name="20% - Accent2 19 6" xfId="2315"/>
    <cellStyle name="20% - Accent2 19 6 2" xfId="2316"/>
    <cellStyle name="20% - Accent2 19 7" xfId="2317"/>
    <cellStyle name="20% - Accent2 2" xfId="63"/>
    <cellStyle name="20% - Accent2 2 2" xfId="724"/>
    <cellStyle name="20% - Accent2 2 3" xfId="2318"/>
    <cellStyle name="20% - Accent2 2 3 2" xfId="2319"/>
    <cellStyle name="20% - Accent2 2 3 2 2" xfId="2320"/>
    <cellStyle name="20% - Accent2 2 3 2 2 2" xfId="2321"/>
    <cellStyle name="20% - Accent2 2 3 2 2 2 2" xfId="2322"/>
    <cellStyle name="20% - Accent2 2 3 2 2 3" xfId="2323"/>
    <cellStyle name="20% - Accent2 2 3 2 2 3 2" xfId="2324"/>
    <cellStyle name="20% - Accent2 2 3 2 2 4" xfId="2325"/>
    <cellStyle name="20% - Accent2 2 3 2 3" xfId="2326"/>
    <cellStyle name="20% - Accent2 2 3 2 3 2" xfId="2327"/>
    <cellStyle name="20% - Accent2 2 3 2 4" xfId="2328"/>
    <cellStyle name="20% - Accent2 2 3 2 4 2" xfId="2329"/>
    <cellStyle name="20% - Accent2 2 3 2 5" xfId="2330"/>
    <cellStyle name="20% - Accent2 2 3 3" xfId="2331"/>
    <cellStyle name="20% - Accent2 2 3 3 2" xfId="2332"/>
    <cellStyle name="20% - Accent2 2 3 3 2 2" xfId="2333"/>
    <cellStyle name="20% - Accent2 2 3 3 3" xfId="2334"/>
    <cellStyle name="20% - Accent2 2 3 3 3 2" xfId="2335"/>
    <cellStyle name="20% - Accent2 2 3 3 4" xfId="2336"/>
    <cellStyle name="20% - Accent2 2 3 4" xfId="2337"/>
    <cellStyle name="20% - Accent2 2 3 4 2" xfId="2338"/>
    <cellStyle name="20% - Accent2 2 3 4 2 2" xfId="2339"/>
    <cellStyle name="20% - Accent2 2 3 4 3" xfId="2340"/>
    <cellStyle name="20% - Accent2 2 3 4 3 2" xfId="2341"/>
    <cellStyle name="20% - Accent2 2 3 4 4" xfId="2342"/>
    <cellStyle name="20% - Accent2 2 3 5" xfId="2343"/>
    <cellStyle name="20% - Accent2 2 3 5 2" xfId="2344"/>
    <cellStyle name="20% - Accent2 2 3 6" xfId="2345"/>
    <cellStyle name="20% - Accent2 2 3 6 2" xfId="2346"/>
    <cellStyle name="20% - Accent2 2 3 7" xfId="2347"/>
    <cellStyle name="20% - Accent2 20" xfId="2348"/>
    <cellStyle name="20% - Accent2 20 2" xfId="2349"/>
    <cellStyle name="20% - Accent2 20 2 2" xfId="2350"/>
    <cellStyle name="20% - Accent2 20 2 2 2" xfId="2351"/>
    <cellStyle name="20% - Accent2 20 2 2 2 2" xfId="2352"/>
    <cellStyle name="20% - Accent2 20 2 2 3" xfId="2353"/>
    <cellStyle name="20% - Accent2 20 2 2 3 2" xfId="2354"/>
    <cellStyle name="20% - Accent2 20 2 2 4" xfId="2355"/>
    <cellStyle name="20% - Accent2 20 2 3" xfId="2356"/>
    <cellStyle name="20% - Accent2 20 2 3 2" xfId="2357"/>
    <cellStyle name="20% - Accent2 20 2 4" xfId="2358"/>
    <cellStyle name="20% - Accent2 20 2 4 2" xfId="2359"/>
    <cellStyle name="20% - Accent2 20 2 5" xfId="2360"/>
    <cellStyle name="20% - Accent2 20 3" xfId="2361"/>
    <cellStyle name="20% - Accent2 20 3 2" xfId="2362"/>
    <cellStyle name="20% - Accent2 20 3 2 2" xfId="2363"/>
    <cellStyle name="20% - Accent2 20 3 3" xfId="2364"/>
    <cellStyle name="20% - Accent2 20 3 3 2" xfId="2365"/>
    <cellStyle name="20% - Accent2 20 3 4" xfId="2366"/>
    <cellStyle name="20% - Accent2 20 4" xfId="2367"/>
    <cellStyle name="20% - Accent2 20 4 2" xfId="2368"/>
    <cellStyle name="20% - Accent2 20 4 2 2" xfId="2369"/>
    <cellStyle name="20% - Accent2 20 4 3" xfId="2370"/>
    <cellStyle name="20% - Accent2 20 4 3 2" xfId="2371"/>
    <cellStyle name="20% - Accent2 20 4 4" xfId="2372"/>
    <cellStyle name="20% - Accent2 20 5" xfId="2373"/>
    <cellStyle name="20% - Accent2 20 5 2" xfId="2374"/>
    <cellStyle name="20% - Accent2 20 6" xfId="2375"/>
    <cellStyle name="20% - Accent2 20 6 2" xfId="2376"/>
    <cellStyle name="20% - Accent2 20 7" xfId="2377"/>
    <cellStyle name="20% - Accent2 21" xfId="2378"/>
    <cellStyle name="20% - Accent2 22" xfId="2379"/>
    <cellStyle name="20% - Accent2 22 2" xfId="2380"/>
    <cellStyle name="20% - Accent2 22 2 2" xfId="2381"/>
    <cellStyle name="20% - Accent2 22 2 2 2" xfId="2382"/>
    <cellStyle name="20% - Accent2 22 2 2 2 2" xfId="2383"/>
    <cellStyle name="20% - Accent2 22 2 2 3" xfId="2384"/>
    <cellStyle name="20% - Accent2 22 2 2 3 2" xfId="2385"/>
    <cellStyle name="20% - Accent2 22 2 2 4" xfId="2386"/>
    <cellStyle name="20% - Accent2 22 2 3" xfId="2387"/>
    <cellStyle name="20% - Accent2 22 2 3 2" xfId="2388"/>
    <cellStyle name="20% - Accent2 22 2 4" xfId="2389"/>
    <cellStyle name="20% - Accent2 22 2 4 2" xfId="2390"/>
    <cellStyle name="20% - Accent2 22 2 5" xfId="2391"/>
    <cellStyle name="20% - Accent2 22 3" xfId="2392"/>
    <cellStyle name="20% - Accent2 22 3 2" xfId="2393"/>
    <cellStyle name="20% - Accent2 22 3 2 2" xfId="2394"/>
    <cellStyle name="20% - Accent2 22 3 3" xfId="2395"/>
    <cellStyle name="20% - Accent2 22 3 3 2" xfId="2396"/>
    <cellStyle name="20% - Accent2 22 3 4" xfId="2397"/>
    <cellStyle name="20% - Accent2 22 4" xfId="2398"/>
    <cellStyle name="20% - Accent2 22 4 2" xfId="2399"/>
    <cellStyle name="20% - Accent2 22 4 2 2" xfId="2400"/>
    <cellStyle name="20% - Accent2 22 4 3" xfId="2401"/>
    <cellStyle name="20% - Accent2 22 4 3 2" xfId="2402"/>
    <cellStyle name="20% - Accent2 22 4 4" xfId="2403"/>
    <cellStyle name="20% - Accent2 22 5" xfId="2404"/>
    <cellStyle name="20% - Accent2 22 5 2" xfId="2405"/>
    <cellStyle name="20% - Accent2 22 6" xfId="2406"/>
    <cellStyle name="20% - Accent2 22 6 2" xfId="2407"/>
    <cellStyle name="20% - Accent2 22 7" xfId="2408"/>
    <cellStyle name="20% - Accent2 23" xfId="2409"/>
    <cellStyle name="20% - Accent2 23 2" xfId="2410"/>
    <cellStyle name="20% - Accent2 23 2 2" xfId="2411"/>
    <cellStyle name="20% - Accent2 23 2 2 2" xfId="2412"/>
    <cellStyle name="20% - Accent2 23 2 3" xfId="2413"/>
    <cellStyle name="20% - Accent2 23 2 3 2" xfId="2414"/>
    <cellStyle name="20% - Accent2 23 2 4" xfId="2415"/>
    <cellStyle name="20% - Accent2 23 3" xfId="2416"/>
    <cellStyle name="20% - Accent2 23 3 2" xfId="2417"/>
    <cellStyle name="20% - Accent2 23 4" xfId="2418"/>
    <cellStyle name="20% - Accent2 23 4 2" xfId="2419"/>
    <cellStyle name="20% - Accent2 23 5" xfId="2420"/>
    <cellStyle name="20% - Accent2 24" xfId="2421"/>
    <cellStyle name="20% - Accent2 24 2" xfId="2422"/>
    <cellStyle name="20% - Accent2 24 2 2" xfId="2423"/>
    <cellStyle name="20% - Accent2 24 3" xfId="2424"/>
    <cellStyle name="20% - Accent2 24 3 2" xfId="2425"/>
    <cellStyle name="20% - Accent2 24 4" xfId="2426"/>
    <cellStyle name="20% - Accent2 25" xfId="2427"/>
    <cellStyle name="20% - Accent2 25 2" xfId="2428"/>
    <cellStyle name="20% - Accent2 25 2 2" xfId="2429"/>
    <cellStyle name="20% - Accent2 25 3" xfId="2430"/>
    <cellStyle name="20% - Accent2 25 3 2" xfId="2431"/>
    <cellStyle name="20% - Accent2 25 4" xfId="2432"/>
    <cellStyle name="20% - Accent2 26" xfId="2433"/>
    <cellStyle name="20% - Accent2 27" xfId="2434"/>
    <cellStyle name="20% - Accent2 27 2" xfId="2435"/>
    <cellStyle name="20% - Accent2 28" xfId="2436"/>
    <cellStyle name="20% - Accent2 28 2" xfId="2437"/>
    <cellStyle name="20% - Accent2 29" xfId="2438"/>
    <cellStyle name="20% - Accent2 29 2" xfId="2439"/>
    <cellStyle name="20% - Accent2 3" xfId="64"/>
    <cellStyle name="20% - Accent2 3 2" xfId="725"/>
    <cellStyle name="20% - Accent2 3 3" xfId="2440"/>
    <cellStyle name="20% - Accent2 3 3 2" xfId="2441"/>
    <cellStyle name="20% - Accent2 3 3 2 2" xfId="2442"/>
    <cellStyle name="20% - Accent2 3 3 2 2 2" xfId="2443"/>
    <cellStyle name="20% - Accent2 3 3 2 2 2 2" xfId="2444"/>
    <cellStyle name="20% - Accent2 3 3 2 2 3" xfId="2445"/>
    <cellStyle name="20% - Accent2 3 3 2 2 3 2" xfId="2446"/>
    <cellStyle name="20% - Accent2 3 3 2 2 4" xfId="2447"/>
    <cellStyle name="20% - Accent2 3 3 2 3" xfId="2448"/>
    <cellStyle name="20% - Accent2 3 3 2 3 2" xfId="2449"/>
    <cellStyle name="20% - Accent2 3 3 2 4" xfId="2450"/>
    <cellStyle name="20% - Accent2 3 3 2 4 2" xfId="2451"/>
    <cellStyle name="20% - Accent2 3 3 2 5" xfId="2452"/>
    <cellStyle name="20% - Accent2 3 3 3" xfId="2453"/>
    <cellStyle name="20% - Accent2 3 3 3 2" xfId="2454"/>
    <cellStyle name="20% - Accent2 3 3 3 2 2" xfId="2455"/>
    <cellStyle name="20% - Accent2 3 3 3 3" xfId="2456"/>
    <cellStyle name="20% - Accent2 3 3 3 3 2" xfId="2457"/>
    <cellStyle name="20% - Accent2 3 3 3 4" xfId="2458"/>
    <cellStyle name="20% - Accent2 3 3 4" xfId="2459"/>
    <cellStyle name="20% - Accent2 3 3 4 2" xfId="2460"/>
    <cellStyle name="20% - Accent2 3 3 4 2 2" xfId="2461"/>
    <cellStyle name="20% - Accent2 3 3 4 3" xfId="2462"/>
    <cellStyle name="20% - Accent2 3 3 4 3 2" xfId="2463"/>
    <cellStyle name="20% - Accent2 3 3 4 4" xfId="2464"/>
    <cellStyle name="20% - Accent2 3 3 5" xfId="2465"/>
    <cellStyle name="20% - Accent2 3 3 5 2" xfId="2466"/>
    <cellStyle name="20% - Accent2 3 3 6" xfId="2467"/>
    <cellStyle name="20% - Accent2 3 3 6 2" xfId="2468"/>
    <cellStyle name="20% - Accent2 3 3 7" xfId="2469"/>
    <cellStyle name="20% - Accent2 30" xfId="2470"/>
    <cellStyle name="20% - Accent2 31" xfId="2471"/>
    <cellStyle name="20% - Accent2 4" xfId="359"/>
    <cellStyle name="20% - Accent2 4 2" xfId="2472"/>
    <cellStyle name="20% - Accent2 4 2 2" xfId="2473"/>
    <cellStyle name="20% - Accent2 4 2 2 2" xfId="2474"/>
    <cellStyle name="20% - Accent2 4 2 2 2 2" xfId="2475"/>
    <cellStyle name="20% - Accent2 4 2 2 2 2 2" xfId="2476"/>
    <cellStyle name="20% - Accent2 4 2 2 2 3" xfId="2477"/>
    <cellStyle name="20% - Accent2 4 2 2 2 3 2" xfId="2478"/>
    <cellStyle name="20% - Accent2 4 2 2 2 4" xfId="2479"/>
    <cellStyle name="20% - Accent2 4 2 2 3" xfId="2480"/>
    <cellStyle name="20% - Accent2 4 2 2 3 2" xfId="2481"/>
    <cellStyle name="20% - Accent2 4 2 2 4" xfId="2482"/>
    <cellStyle name="20% - Accent2 4 2 2 4 2" xfId="2483"/>
    <cellStyle name="20% - Accent2 4 2 2 5" xfId="2484"/>
    <cellStyle name="20% - Accent2 4 2 3" xfId="2485"/>
    <cellStyle name="20% - Accent2 4 2 3 2" xfId="2486"/>
    <cellStyle name="20% - Accent2 4 2 3 2 2" xfId="2487"/>
    <cellStyle name="20% - Accent2 4 2 3 3" xfId="2488"/>
    <cellStyle name="20% - Accent2 4 2 3 3 2" xfId="2489"/>
    <cellStyle name="20% - Accent2 4 2 3 4" xfId="2490"/>
    <cellStyle name="20% - Accent2 4 2 4" xfId="2491"/>
    <cellStyle name="20% - Accent2 4 2 4 2" xfId="2492"/>
    <cellStyle name="20% - Accent2 4 2 4 2 2" xfId="2493"/>
    <cellStyle name="20% - Accent2 4 2 4 3" xfId="2494"/>
    <cellStyle name="20% - Accent2 4 2 4 3 2" xfId="2495"/>
    <cellStyle name="20% - Accent2 4 2 4 4" xfId="2496"/>
    <cellStyle name="20% - Accent2 4 2 5" xfId="2497"/>
    <cellStyle name="20% - Accent2 4 2 5 2" xfId="2498"/>
    <cellStyle name="20% - Accent2 4 2 6" xfId="2499"/>
    <cellStyle name="20% - Accent2 4 2 6 2" xfId="2500"/>
    <cellStyle name="20% - Accent2 4 2 7" xfId="2501"/>
    <cellStyle name="20% - Accent2 4 3" xfId="2502"/>
    <cellStyle name="20% - Accent2 4 3 2" xfId="2503"/>
    <cellStyle name="20% - Accent2 4 3 2 2" xfId="2504"/>
    <cellStyle name="20% - Accent2 4 3 2 2 2" xfId="2505"/>
    <cellStyle name="20% - Accent2 4 3 2 3" xfId="2506"/>
    <cellStyle name="20% - Accent2 4 3 2 3 2" xfId="2507"/>
    <cellStyle name="20% - Accent2 4 3 2 4" xfId="2508"/>
    <cellStyle name="20% - Accent2 4 3 3" xfId="2509"/>
    <cellStyle name="20% - Accent2 4 3 3 2" xfId="2510"/>
    <cellStyle name="20% - Accent2 4 3 4" xfId="2511"/>
    <cellStyle name="20% - Accent2 4 3 4 2" xfId="2512"/>
    <cellStyle name="20% - Accent2 4 3 5" xfId="2513"/>
    <cellStyle name="20% - Accent2 4 4" xfId="2514"/>
    <cellStyle name="20% - Accent2 4 4 2" xfId="2515"/>
    <cellStyle name="20% - Accent2 4 4 2 2" xfId="2516"/>
    <cellStyle name="20% - Accent2 4 4 3" xfId="2517"/>
    <cellStyle name="20% - Accent2 4 4 3 2" xfId="2518"/>
    <cellStyle name="20% - Accent2 4 4 4" xfId="2519"/>
    <cellStyle name="20% - Accent2 4 5" xfId="2520"/>
    <cellStyle name="20% - Accent2 4 5 2" xfId="2521"/>
    <cellStyle name="20% - Accent2 4 5 2 2" xfId="2522"/>
    <cellStyle name="20% - Accent2 4 5 3" xfId="2523"/>
    <cellStyle name="20% - Accent2 4 5 3 2" xfId="2524"/>
    <cellStyle name="20% - Accent2 4 5 4" xfId="2525"/>
    <cellStyle name="20% - Accent2 4 6" xfId="2526"/>
    <cellStyle name="20% - Accent2 4 6 2" xfId="2527"/>
    <cellStyle name="20% - Accent2 4 7" xfId="2528"/>
    <cellStyle name="20% - Accent2 4 7 2" xfId="2529"/>
    <cellStyle name="20% - Accent2 4 8" xfId="2530"/>
    <cellStyle name="20% - Accent2 5" xfId="360"/>
    <cellStyle name="20% - Accent2 5 2" xfId="2531"/>
    <cellStyle name="20% - Accent2 5 2 2" xfId="2532"/>
    <cellStyle name="20% - Accent2 5 2 2 2" xfId="2533"/>
    <cellStyle name="20% - Accent2 5 2 2 2 2" xfId="2534"/>
    <cellStyle name="20% - Accent2 5 2 2 3" xfId="2535"/>
    <cellStyle name="20% - Accent2 5 2 2 3 2" xfId="2536"/>
    <cellStyle name="20% - Accent2 5 2 2 4" xfId="2537"/>
    <cellStyle name="20% - Accent2 5 2 3" xfId="2538"/>
    <cellStyle name="20% - Accent2 5 2 3 2" xfId="2539"/>
    <cellStyle name="20% - Accent2 5 2 4" xfId="2540"/>
    <cellStyle name="20% - Accent2 5 2 4 2" xfId="2541"/>
    <cellStyle name="20% - Accent2 5 2 5" xfId="2542"/>
    <cellStyle name="20% - Accent2 5 3" xfId="2543"/>
    <cellStyle name="20% - Accent2 5 3 2" xfId="2544"/>
    <cellStyle name="20% - Accent2 5 3 2 2" xfId="2545"/>
    <cellStyle name="20% - Accent2 5 3 3" xfId="2546"/>
    <cellStyle name="20% - Accent2 5 3 3 2" xfId="2547"/>
    <cellStyle name="20% - Accent2 5 3 4" xfId="2548"/>
    <cellStyle name="20% - Accent2 5 4" xfId="2549"/>
    <cellStyle name="20% - Accent2 5 4 2" xfId="2550"/>
    <cellStyle name="20% - Accent2 5 4 2 2" xfId="2551"/>
    <cellStyle name="20% - Accent2 5 4 3" xfId="2552"/>
    <cellStyle name="20% - Accent2 5 4 3 2" xfId="2553"/>
    <cellStyle name="20% - Accent2 5 4 4" xfId="2554"/>
    <cellStyle name="20% - Accent2 5 5" xfId="2555"/>
    <cellStyle name="20% - Accent2 5 5 2" xfId="2556"/>
    <cellStyle name="20% - Accent2 5 6" xfId="2557"/>
    <cellStyle name="20% - Accent2 5 6 2" xfId="2558"/>
    <cellStyle name="20% - Accent2 5 7" xfId="2559"/>
    <cellStyle name="20% - Accent2 6" xfId="361"/>
    <cellStyle name="20% - Accent2 6 2" xfId="2560"/>
    <cellStyle name="20% - Accent2 6 2 2" xfId="2561"/>
    <cellStyle name="20% - Accent2 6 2 2 2" xfId="2562"/>
    <cellStyle name="20% - Accent2 6 2 2 2 2" xfId="2563"/>
    <cellStyle name="20% - Accent2 6 2 2 3" xfId="2564"/>
    <cellStyle name="20% - Accent2 6 2 2 3 2" xfId="2565"/>
    <cellStyle name="20% - Accent2 6 2 2 4" xfId="2566"/>
    <cellStyle name="20% - Accent2 6 2 3" xfId="2567"/>
    <cellStyle name="20% - Accent2 6 2 3 2" xfId="2568"/>
    <cellStyle name="20% - Accent2 6 2 4" xfId="2569"/>
    <cellStyle name="20% - Accent2 6 2 4 2" xfId="2570"/>
    <cellStyle name="20% - Accent2 6 2 5" xfId="2571"/>
    <cellStyle name="20% - Accent2 6 3" xfId="2572"/>
    <cellStyle name="20% - Accent2 6 3 2" xfId="2573"/>
    <cellStyle name="20% - Accent2 6 3 2 2" xfId="2574"/>
    <cellStyle name="20% - Accent2 6 3 3" xfId="2575"/>
    <cellStyle name="20% - Accent2 6 3 3 2" xfId="2576"/>
    <cellStyle name="20% - Accent2 6 3 4" xfId="2577"/>
    <cellStyle name="20% - Accent2 6 4" xfId="2578"/>
    <cellStyle name="20% - Accent2 6 4 2" xfId="2579"/>
    <cellStyle name="20% - Accent2 6 4 2 2" xfId="2580"/>
    <cellStyle name="20% - Accent2 6 4 3" xfId="2581"/>
    <cellStyle name="20% - Accent2 6 4 3 2" xfId="2582"/>
    <cellStyle name="20% - Accent2 6 4 4" xfId="2583"/>
    <cellStyle name="20% - Accent2 6 5" xfId="2584"/>
    <cellStyle name="20% - Accent2 6 5 2" xfId="2585"/>
    <cellStyle name="20% - Accent2 6 6" xfId="2586"/>
    <cellStyle name="20% - Accent2 6 6 2" xfId="2587"/>
    <cellStyle name="20% - Accent2 6 7" xfId="2588"/>
    <cellStyle name="20% - Accent2 7" xfId="362"/>
    <cellStyle name="20% - Accent2 7 2" xfId="2589"/>
    <cellStyle name="20% - Accent2 7 2 2" xfId="2590"/>
    <cellStyle name="20% - Accent2 7 2 2 2" xfId="2591"/>
    <cellStyle name="20% - Accent2 7 2 2 2 2" xfId="2592"/>
    <cellStyle name="20% - Accent2 7 2 2 3" xfId="2593"/>
    <cellStyle name="20% - Accent2 7 2 2 3 2" xfId="2594"/>
    <cellStyle name="20% - Accent2 7 2 2 4" xfId="2595"/>
    <cellStyle name="20% - Accent2 7 2 3" xfId="2596"/>
    <cellStyle name="20% - Accent2 7 2 3 2" xfId="2597"/>
    <cellStyle name="20% - Accent2 7 2 4" xfId="2598"/>
    <cellStyle name="20% - Accent2 7 2 4 2" xfId="2599"/>
    <cellStyle name="20% - Accent2 7 2 5" xfId="2600"/>
    <cellStyle name="20% - Accent2 7 3" xfId="2601"/>
    <cellStyle name="20% - Accent2 7 3 2" xfId="2602"/>
    <cellStyle name="20% - Accent2 7 3 2 2" xfId="2603"/>
    <cellStyle name="20% - Accent2 7 3 3" xfId="2604"/>
    <cellStyle name="20% - Accent2 7 3 3 2" xfId="2605"/>
    <cellStyle name="20% - Accent2 7 3 4" xfId="2606"/>
    <cellStyle name="20% - Accent2 7 4" xfId="2607"/>
    <cellStyle name="20% - Accent2 7 4 2" xfId="2608"/>
    <cellStyle name="20% - Accent2 7 4 2 2" xfId="2609"/>
    <cellStyle name="20% - Accent2 7 4 3" xfId="2610"/>
    <cellStyle name="20% - Accent2 7 4 3 2" xfId="2611"/>
    <cellStyle name="20% - Accent2 7 4 4" xfId="2612"/>
    <cellStyle name="20% - Accent2 7 5" xfId="2613"/>
    <cellStyle name="20% - Accent2 7 5 2" xfId="2614"/>
    <cellStyle name="20% - Accent2 7 6" xfId="2615"/>
    <cellStyle name="20% - Accent2 7 6 2" xfId="2616"/>
    <cellStyle name="20% - Accent2 7 7" xfId="2617"/>
    <cellStyle name="20% - Accent2 8" xfId="363"/>
    <cellStyle name="20% - Accent2 8 2" xfId="2618"/>
    <cellStyle name="20% - Accent2 8 2 2" xfId="2619"/>
    <cellStyle name="20% - Accent2 8 2 2 2" xfId="2620"/>
    <cellStyle name="20% - Accent2 8 2 2 2 2" xfId="2621"/>
    <cellStyle name="20% - Accent2 8 2 2 3" xfId="2622"/>
    <cellStyle name="20% - Accent2 8 2 2 3 2" xfId="2623"/>
    <cellStyle name="20% - Accent2 8 2 2 4" xfId="2624"/>
    <cellStyle name="20% - Accent2 8 2 3" xfId="2625"/>
    <cellStyle name="20% - Accent2 8 2 3 2" xfId="2626"/>
    <cellStyle name="20% - Accent2 8 2 4" xfId="2627"/>
    <cellStyle name="20% - Accent2 8 2 4 2" xfId="2628"/>
    <cellStyle name="20% - Accent2 8 2 5" xfId="2629"/>
    <cellStyle name="20% - Accent2 8 3" xfId="2630"/>
    <cellStyle name="20% - Accent2 8 3 2" xfId="2631"/>
    <cellStyle name="20% - Accent2 8 3 2 2" xfId="2632"/>
    <cellStyle name="20% - Accent2 8 3 3" xfId="2633"/>
    <cellStyle name="20% - Accent2 8 3 3 2" xfId="2634"/>
    <cellStyle name="20% - Accent2 8 3 4" xfId="2635"/>
    <cellStyle name="20% - Accent2 8 4" xfId="2636"/>
    <cellStyle name="20% - Accent2 8 4 2" xfId="2637"/>
    <cellStyle name="20% - Accent2 8 4 2 2" xfId="2638"/>
    <cellStyle name="20% - Accent2 8 4 3" xfId="2639"/>
    <cellStyle name="20% - Accent2 8 4 3 2" xfId="2640"/>
    <cellStyle name="20% - Accent2 8 4 4" xfId="2641"/>
    <cellStyle name="20% - Accent2 8 5" xfId="2642"/>
    <cellStyle name="20% - Accent2 8 5 2" xfId="2643"/>
    <cellStyle name="20% - Accent2 8 6" xfId="2644"/>
    <cellStyle name="20% - Accent2 8 6 2" xfId="2645"/>
    <cellStyle name="20% - Accent2 8 7" xfId="2646"/>
    <cellStyle name="20% - Accent2 9" xfId="364"/>
    <cellStyle name="20% - Accent2 9 2" xfId="2647"/>
    <cellStyle name="20% - Accent2 9 2 2" xfId="2648"/>
    <cellStyle name="20% - Accent2 9 2 2 2" xfId="2649"/>
    <cellStyle name="20% - Accent2 9 2 2 2 2" xfId="2650"/>
    <cellStyle name="20% - Accent2 9 2 2 3" xfId="2651"/>
    <cellStyle name="20% - Accent2 9 2 2 3 2" xfId="2652"/>
    <cellStyle name="20% - Accent2 9 2 2 4" xfId="2653"/>
    <cellStyle name="20% - Accent2 9 2 3" xfId="2654"/>
    <cellStyle name="20% - Accent2 9 2 3 2" xfId="2655"/>
    <cellStyle name="20% - Accent2 9 2 4" xfId="2656"/>
    <cellStyle name="20% - Accent2 9 2 4 2" xfId="2657"/>
    <cellStyle name="20% - Accent2 9 2 5" xfId="2658"/>
    <cellStyle name="20% - Accent2 9 3" xfId="2659"/>
    <cellStyle name="20% - Accent2 9 3 2" xfId="2660"/>
    <cellStyle name="20% - Accent2 9 3 2 2" xfId="2661"/>
    <cellStyle name="20% - Accent2 9 3 3" xfId="2662"/>
    <cellStyle name="20% - Accent2 9 3 3 2" xfId="2663"/>
    <cellStyle name="20% - Accent2 9 3 4" xfId="2664"/>
    <cellStyle name="20% - Accent2 9 4" xfId="2665"/>
    <cellStyle name="20% - Accent2 9 4 2" xfId="2666"/>
    <cellStyle name="20% - Accent2 9 4 2 2" xfId="2667"/>
    <cellStyle name="20% - Accent2 9 4 3" xfId="2668"/>
    <cellStyle name="20% - Accent2 9 4 3 2" xfId="2669"/>
    <cellStyle name="20% - Accent2 9 4 4" xfId="2670"/>
    <cellStyle name="20% - Accent2 9 5" xfId="2671"/>
    <cellStyle name="20% - Accent2 9 5 2" xfId="2672"/>
    <cellStyle name="20% - Accent2 9 6" xfId="2673"/>
    <cellStyle name="20% - Accent2 9 6 2" xfId="2674"/>
    <cellStyle name="20% - Accent2 9 7" xfId="2675"/>
    <cellStyle name="20% - Accent3" xfId="1079" builtinId="38" customBuiltin="1"/>
    <cellStyle name="20% - Accent3 10" xfId="365"/>
    <cellStyle name="20% - Accent3 10 2" xfId="2676"/>
    <cellStyle name="20% - Accent3 10 2 2" xfId="2677"/>
    <cellStyle name="20% - Accent3 10 2 2 2" xfId="2678"/>
    <cellStyle name="20% - Accent3 10 2 2 2 2" xfId="2679"/>
    <cellStyle name="20% - Accent3 10 2 2 3" xfId="2680"/>
    <cellStyle name="20% - Accent3 10 2 2 3 2" xfId="2681"/>
    <cellStyle name="20% - Accent3 10 2 2 4" xfId="2682"/>
    <cellStyle name="20% - Accent3 10 2 3" xfId="2683"/>
    <cellStyle name="20% - Accent3 10 2 3 2" xfId="2684"/>
    <cellStyle name="20% - Accent3 10 2 4" xfId="2685"/>
    <cellStyle name="20% - Accent3 10 2 4 2" xfId="2686"/>
    <cellStyle name="20% - Accent3 10 2 5" xfId="2687"/>
    <cellStyle name="20% - Accent3 10 3" xfId="2688"/>
    <cellStyle name="20% - Accent3 10 3 2" xfId="2689"/>
    <cellStyle name="20% - Accent3 10 3 2 2" xfId="2690"/>
    <cellStyle name="20% - Accent3 10 3 3" xfId="2691"/>
    <cellStyle name="20% - Accent3 10 3 3 2" xfId="2692"/>
    <cellStyle name="20% - Accent3 10 3 4" xfId="2693"/>
    <cellStyle name="20% - Accent3 10 4" xfId="2694"/>
    <cellStyle name="20% - Accent3 10 4 2" xfId="2695"/>
    <cellStyle name="20% - Accent3 10 4 2 2" xfId="2696"/>
    <cellStyle name="20% - Accent3 10 4 3" xfId="2697"/>
    <cellStyle name="20% - Accent3 10 4 3 2" xfId="2698"/>
    <cellStyle name="20% - Accent3 10 4 4" xfId="2699"/>
    <cellStyle name="20% - Accent3 10 5" xfId="2700"/>
    <cellStyle name="20% - Accent3 10 5 2" xfId="2701"/>
    <cellStyle name="20% - Accent3 10 6" xfId="2702"/>
    <cellStyle name="20% - Accent3 10 6 2" xfId="2703"/>
    <cellStyle name="20% - Accent3 10 7" xfId="2704"/>
    <cellStyle name="20% - Accent3 11" xfId="366"/>
    <cellStyle name="20% - Accent3 11 2" xfId="2705"/>
    <cellStyle name="20% - Accent3 11 2 2" xfId="2706"/>
    <cellStyle name="20% - Accent3 11 2 2 2" xfId="2707"/>
    <cellStyle name="20% - Accent3 11 2 2 2 2" xfId="2708"/>
    <cellStyle name="20% - Accent3 11 2 2 3" xfId="2709"/>
    <cellStyle name="20% - Accent3 11 2 2 3 2" xfId="2710"/>
    <cellStyle name="20% - Accent3 11 2 2 4" xfId="2711"/>
    <cellStyle name="20% - Accent3 11 2 3" xfId="2712"/>
    <cellStyle name="20% - Accent3 11 2 3 2" xfId="2713"/>
    <cellStyle name="20% - Accent3 11 2 4" xfId="2714"/>
    <cellStyle name="20% - Accent3 11 2 4 2" xfId="2715"/>
    <cellStyle name="20% - Accent3 11 2 5" xfId="2716"/>
    <cellStyle name="20% - Accent3 11 3" xfId="2717"/>
    <cellStyle name="20% - Accent3 11 3 2" xfId="2718"/>
    <cellStyle name="20% - Accent3 11 3 2 2" xfId="2719"/>
    <cellStyle name="20% - Accent3 11 3 3" xfId="2720"/>
    <cellStyle name="20% - Accent3 11 3 3 2" xfId="2721"/>
    <cellStyle name="20% - Accent3 11 3 4" xfId="2722"/>
    <cellStyle name="20% - Accent3 11 4" xfId="2723"/>
    <cellStyle name="20% - Accent3 11 4 2" xfId="2724"/>
    <cellStyle name="20% - Accent3 11 4 2 2" xfId="2725"/>
    <cellStyle name="20% - Accent3 11 4 3" xfId="2726"/>
    <cellStyle name="20% - Accent3 11 4 3 2" xfId="2727"/>
    <cellStyle name="20% - Accent3 11 4 4" xfId="2728"/>
    <cellStyle name="20% - Accent3 11 5" xfId="2729"/>
    <cellStyle name="20% - Accent3 11 5 2" xfId="2730"/>
    <cellStyle name="20% - Accent3 11 6" xfId="2731"/>
    <cellStyle name="20% - Accent3 11 6 2" xfId="2732"/>
    <cellStyle name="20% - Accent3 11 7" xfId="2733"/>
    <cellStyle name="20% - Accent3 12" xfId="726"/>
    <cellStyle name="20% - Accent3 12 2" xfId="2734"/>
    <cellStyle name="20% - Accent3 12 2 2" xfId="2735"/>
    <cellStyle name="20% - Accent3 12 2 2 2" xfId="2736"/>
    <cellStyle name="20% - Accent3 12 2 2 2 2" xfId="2737"/>
    <cellStyle name="20% - Accent3 12 2 2 3" xfId="2738"/>
    <cellStyle name="20% - Accent3 12 2 2 3 2" xfId="2739"/>
    <cellStyle name="20% - Accent3 12 2 2 4" xfId="2740"/>
    <cellStyle name="20% - Accent3 12 2 3" xfId="2741"/>
    <cellStyle name="20% - Accent3 12 2 3 2" xfId="2742"/>
    <cellStyle name="20% - Accent3 12 2 4" xfId="2743"/>
    <cellStyle name="20% - Accent3 12 2 4 2" xfId="2744"/>
    <cellStyle name="20% - Accent3 12 2 5" xfId="2745"/>
    <cellStyle name="20% - Accent3 12 3" xfId="2746"/>
    <cellStyle name="20% - Accent3 12 3 2" xfId="2747"/>
    <cellStyle name="20% - Accent3 12 3 2 2" xfId="2748"/>
    <cellStyle name="20% - Accent3 12 3 3" xfId="2749"/>
    <cellStyle name="20% - Accent3 12 3 3 2" xfId="2750"/>
    <cellStyle name="20% - Accent3 12 3 4" xfId="2751"/>
    <cellStyle name="20% - Accent3 12 4" xfId="2752"/>
    <cellStyle name="20% - Accent3 12 4 2" xfId="2753"/>
    <cellStyle name="20% - Accent3 12 4 2 2" xfId="2754"/>
    <cellStyle name="20% - Accent3 12 4 3" xfId="2755"/>
    <cellStyle name="20% - Accent3 12 4 3 2" xfId="2756"/>
    <cellStyle name="20% - Accent3 12 4 4" xfId="2757"/>
    <cellStyle name="20% - Accent3 12 5" xfId="2758"/>
    <cellStyle name="20% - Accent3 12 5 2" xfId="2759"/>
    <cellStyle name="20% - Accent3 12 6" xfId="2760"/>
    <cellStyle name="20% - Accent3 12 6 2" xfId="2761"/>
    <cellStyle name="20% - Accent3 12 7" xfId="2762"/>
    <cellStyle name="20% - Accent3 13" xfId="727"/>
    <cellStyle name="20% - Accent3 13 2" xfId="2763"/>
    <cellStyle name="20% - Accent3 13 2 2" xfId="2764"/>
    <cellStyle name="20% - Accent3 13 2 2 2" xfId="2765"/>
    <cellStyle name="20% - Accent3 13 2 2 2 2" xfId="2766"/>
    <cellStyle name="20% - Accent3 13 2 2 3" xfId="2767"/>
    <cellStyle name="20% - Accent3 13 2 2 3 2" xfId="2768"/>
    <cellStyle name="20% - Accent3 13 2 2 4" xfId="2769"/>
    <cellStyle name="20% - Accent3 13 2 3" xfId="2770"/>
    <cellStyle name="20% - Accent3 13 2 3 2" xfId="2771"/>
    <cellStyle name="20% - Accent3 13 2 4" xfId="2772"/>
    <cellStyle name="20% - Accent3 13 2 4 2" xfId="2773"/>
    <cellStyle name="20% - Accent3 13 2 5" xfId="2774"/>
    <cellStyle name="20% - Accent3 13 3" xfId="2775"/>
    <cellStyle name="20% - Accent3 13 3 2" xfId="2776"/>
    <cellStyle name="20% - Accent3 13 3 2 2" xfId="2777"/>
    <cellStyle name="20% - Accent3 13 3 3" xfId="2778"/>
    <cellStyle name="20% - Accent3 13 3 3 2" xfId="2779"/>
    <cellStyle name="20% - Accent3 13 3 4" xfId="2780"/>
    <cellStyle name="20% - Accent3 13 4" xfId="2781"/>
    <cellStyle name="20% - Accent3 13 4 2" xfId="2782"/>
    <cellStyle name="20% - Accent3 13 4 2 2" xfId="2783"/>
    <cellStyle name="20% - Accent3 13 4 3" xfId="2784"/>
    <cellStyle name="20% - Accent3 13 4 3 2" xfId="2785"/>
    <cellStyle name="20% - Accent3 13 4 4" xfId="2786"/>
    <cellStyle name="20% - Accent3 13 5" xfId="2787"/>
    <cellStyle name="20% - Accent3 13 5 2" xfId="2788"/>
    <cellStyle name="20% - Accent3 13 6" xfId="2789"/>
    <cellStyle name="20% - Accent3 13 6 2" xfId="2790"/>
    <cellStyle name="20% - Accent3 13 7" xfId="2791"/>
    <cellStyle name="20% - Accent3 14" xfId="2792"/>
    <cellStyle name="20% - Accent3 14 2" xfId="2793"/>
    <cellStyle name="20% - Accent3 14 2 2" xfId="2794"/>
    <cellStyle name="20% - Accent3 14 2 2 2" xfId="2795"/>
    <cellStyle name="20% - Accent3 14 2 2 2 2" xfId="2796"/>
    <cellStyle name="20% - Accent3 14 2 2 3" xfId="2797"/>
    <cellStyle name="20% - Accent3 14 2 2 3 2" xfId="2798"/>
    <cellStyle name="20% - Accent3 14 2 2 4" xfId="2799"/>
    <cellStyle name="20% - Accent3 14 2 3" xfId="2800"/>
    <cellStyle name="20% - Accent3 14 2 3 2" xfId="2801"/>
    <cellStyle name="20% - Accent3 14 2 4" xfId="2802"/>
    <cellStyle name="20% - Accent3 14 2 4 2" xfId="2803"/>
    <cellStyle name="20% - Accent3 14 2 5" xfId="2804"/>
    <cellStyle name="20% - Accent3 14 3" xfId="2805"/>
    <cellStyle name="20% - Accent3 14 3 2" xfId="2806"/>
    <cellStyle name="20% - Accent3 14 3 2 2" xfId="2807"/>
    <cellStyle name="20% - Accent3 14 3 3" xfId="2808"/>
    <cellStyle name="20% - Accent3 14 3 3 2" xfId="2809"/>
    <cellStyle name="20% - Accent3 14 3 4" xfId="2810"/>
    <cellStyle name="20% - Accent3 14 4" xfId="2811"/>
    <cellStyle name="20% - Accent3 14 4 2" xfId="2812"/>
    <cellStyle name="20% - Accent3 14 4 2 2" xfId="2813"/>
    <cellStyle name="20% - Accent3 14 4 3" xfId="2814"/>
    <cellStyle name="20% - Accent3 14 4 3 2" xfId="2815"/>
    <cellStyle name="20% - Accent3 14 4 4" xfId="2816"/>
    <cellStyle name="20% - Accent3 14 5" xfId="2817"/>
    <cellStyle name="20% - Accent3 14 5 2" xfId="2818"/>
    <cellStyle name="20% - Accent3 14 6" xfId="2819"/>
    <cellStyle name="20% - Accent3 14 6 2" xfId="2820"/>
    <cellStyle name="20% - Accent3 14 7" xfId="2821"/>
    <cellStyle name="20% - Accent3 15" xfId="2822"/>
    <cellStyle name="20% - Accent3 15 2" xfId="2823"/>
    <cellStyle name="20% - Accent3 15 2 2" xfId="2824"/>
    <cellStyle name="20% - Accent3 15 2 2 2" xfId="2825"/>
    <cellStyle name="20% - Accent3 15 2 2 2 2" xfId="2826"/>
    <cellStyle name="20% - Accent3 15 2 2 3" xfId="2827"/>
    <cellStyle name="20% - Accent3 15 2 2 3 2" xfId="2828"/>
    <cellStyle name="20% - Accent3 15 2 2 4" xfId="2829"/>
    <cellStyle name="20% - Accent3 15 2 3" xfId="2830"/>
    <cellStyle name="20% - Accent3 15 2 3 2" xfId="2831"/>
    <cellStyle name="20% - Accent3 15 2 4" xfId="2832"/>
    <cellStyle name="20% - Accent3 15 2 4 2" xfId="2833"/>
    <cellStyle name="20% - Accent3 15 2 5" xfId="2834"/>
    <cellStyle name="20% - Accent3 15 3" xfId="2835"/>
    <cellStyle name="20% - Accent3 15 3 2" xfId="2836"/>
    <cellStyle name="20% - Accent3 15 3 2 2" xfId="2837"/>
    <cellStyle name="20% - Accent3 15 3 3" xfId="2838"/>
    <cellStyle name="20% - Accent3 15 3 3 2" xfId="2839"/>
    <cellStyle name="20% - Accent3 15 3 4" xfId="2840"/>
    <cellStyle name="20% - Accent3 15 4" xfId="2841"/>
    <cellStyle name="20% - Accent3 15 4 2" xfId="2842"/>
    <cellStyle name="20% - Accent3 15 4 2 2" xfId="2843"/>
    <cellStyle name="20% - Accent3 15 4 3" xfId="2844"/>
    <cellStyle name="20% - Accent3 15 4 3 2" xfId="2845"/>
    <cellStyle name="20% - Accent3 15 4 4" xfId="2846"/>
    <cellStyle name="20% - Accent3 15 5" xfId="2847"/>
    <cellStyle name="20% - Accent3 15 5 2" xfId="2848"/>
    <cellStyle name="20% - Accent3 15 6" xfId="2849"/>
    <cellStyle name="20% - Accent3 15 6 2" xfId="2850"/>
    <cellStyle name="20% - Accent3 15 7" xfId="2851"/>
    <cellStyle name="20% - Accent3 16" xfId="2852"/>
    <cellStyle name="20% - Accent3 16 2" xfId="2853"/>
    <cellStyle name="20% - Accent3 16 2 2" xfId="2854"/>
    <cellStyle name="20% - Accent3 16 2 2 2" xfId="2855"/>
    <cellStyle name="20% - Accent3 16 2 2 2 2" xfId="2856"/>
    <cellStyle name="20% - Accent3 16 2 2 3" xfId="2857"/>
    <cellStyle name="20% - Accent3 16 2 2 3 2" xfId="2858"/>
    <cellStyle name="20% - Accent3 16 2 2 4" xfId="2859"/>
    <cellStyle name="20% - Accent3 16 2 3" xfId="2860"/>
    <cellStyle name="20% - Accent3 16 2 3 2" xfId="2861"/>
    <cellStyle name="20% - Accent3 16 2 4" xfId="2862"/>
    <cellStyle name="20% - Accent3 16 2 4 2" xfId="2863"/>
    <cellStyle name="20% - Accent3 16 2 5" xfId="2864"/>
    <cellStyle name="20% - Accent3 16 3" xfId="2865"/>
    <cellStyle name="20% - Accent3 16 3 2" xfId="2866"/>
    <cellStyle name="20% - Accent3 16 3 2 2" xfId="2867"/>
    <cellStyle name="20% - Accent3 16 3 3" xfId="2868"/>
    <cellStyle name="20% - Accent3 16 3 3 2" xfId="2869"/>
    <cellStyle name="20% - Accent3 16 3 4" xfId="2870"/>
    <cellStyle name="20% - Accent3 16 4" xfId="2871"/>
    <cellStyle name="20% - Accent3 16 4 2" xfId="2872"/>
    <cellStyle name="20% - Accent3 16 4 2 2" xfId="2873"/>
    <cellStyle name="20% - Accent3 16 4 3" xfId="2874"/>
    <cellStyle name="20% - Accent3 16 4 3 2" xfId="2875"/>
    <cellStyle name="20% - Accent3 16 4 4" xfId="2876"/>
    <cellStyle name="20% - Accent3 16 5" xfId="2877"/>
    <cellStyle name="20% - Accent3 16 5 2" xfId="2878"/>
    <cellStyle name="20% - Accent3 16 6" xfId="2879"/>
    <cellStyle name="20% - Accent3 16 6 2" xfId="2880"/>
    <cellStyle name="20% - Accent3 16 7" xfId="2881"/>
    <cellStyle name="20% - Accent3 17" xfId="2882"/>
    <cellStyle name="20% - Accent3 17 2" xfId="2883"/>
    <cellStyle name="20% - Accent3 17 2 2" xfId="2884"/>
    <cellStyle name="20% - Accent3 17 2 2 2" xfId="2885"/>
    <cellStyle name="20% - Accent3 17 2 2 2 2" xfId="2886"/>
    <cellStyle name="20% - Accent3 17 2 2 3" xfId="2887"/>
    <cellStyle name="20% - Accent3 17 2 2 3 2" xfId="2888"/>
    <cellStyle name="20% - Accent3 17 2 2 4" xfId="2889"/>
    <cellStyle name="20% - Accent3 17 2 3" xfId="2890"/>
    <cellStyle name="20% - Accent3 17 2 3 2" xfId="2891"/>
    <cellStyle name="20% - Accent3 17 2 4" xfId="2892"/>
    <cellStyle name="20% - Accent3 17 2 4 2" xfId="2893"/>
    <cellStyle name="20% - Accent3 17 2 5" xfId="2894"/>
    <cellStyle name="20% - Accent3 17 3" xfId="2895"/>
    <cellStyle name="20% - Accent3 17 3 2" xfId="2896"/>
    <cellStyle name="20% - Accent3 17 3 2 2" xfId="2897"/>
    <cellStyle name="20% - Accent3 17 3 3" xfId="2898"/>
    <cellStyle name="20% - Accent3 17 3 3 2" xfId="2899"/>
    <cellStyle name="20% - Accent3 17 3 4" xfId="2900"/>
    <cellStyle name="20% - Accent3 17 4" xfId="2901"/>
    <cellStyle name="20% - Accent3 17 4 2" xfId="2902"/>
    <cellStyle name="20% - Accent3 17 4 2 2" xfId="2903"/>
    <cellStyle name="20% - Accent3 17 4 3" xfId="2904"/>
    <cellStyle name="20% - Accent3 17 4 3 2" xfId="2905"/>
    <cellStyle name="20% - Accent3 17 4 4" xfId="2906"/>
    <cellStyle name="20% - Accent3 17 5" xfId="2907"/>
    <cellStyle name="20% - Accent3 17 5 2" xfId="2908"/>
    <cellStyle name="20% - Accent3 17 6" xfId="2909"/>
    <cellStyle name="20% - Accent3 17 6 2" xfId="2910"/>
    <cellStyle name="20% - Accent3 17 7" xfId="2911"/>
    <cellStyle name="20% - Accent3 18" xfId="2912"/>
    <cellStyle name="20% - Accent3 18 2" xfId="2913"/>
    <cellStyle name="20% - Accent3 18 2 2" xfId="2914"/>
    <cellStyle name="20% - Accent3 18 2 2 2" xfId="2915"/>
    <cellStyle name="20% - Accent3 18 2 2 2 2" xfId="2916"/>
    <cellStyle name="20% - Accent3 18 2 2 3" xfId="2917"/>
    <cellStyle name="20% - Accent3 18 2 2 3 2" xfId="2918"/>
    <cellStyle name="20% - Accent3 18 2 2 4" xfId="2919"/>
    <cellStyle name="20% - Accent3 18 2 3" xfId="2920"/>
    <cellStyle name="20% - Accent3 18 2 3 2" xfId="2921"/>
    <cellStyle name="20% - Accent3 18 2 4" xfId="2922"/>
    <cellStyle name="20% - Accent3 18 2 4 2" xfId="2923"/>
    <cellStyle name="20% - Accent3 18 2 5" xfId="2924"/>
    <cellStyle name="20% - Accent3 18 3" xfId="2925"/>
    <cellStyle name="20% - Accent3 18 3 2" xfId="2926"/>
    <cellStyle name="20% - Accent3 18 3 2 2" xfId="2927"/>
    <cellStyle name="20% - Accent3 18 3 3" xfId="2928"/>
    <cellStyle name="20% - Accent3 18 3 3 2" xfId="2929"/>
    <cellStyle name="20% - Accent3 18 3 4" xfId="2930"/>
    <cellStyle name="20% - Accent3 18 4" xfId="2931"/>
    <cellStyle name="20% - Accent3 18 4 2" xfId="2932"/>
    <cellStyle name="20% - Accent3 18 4 2 2" xfId="2933"/>
    <cellStyle name="20% - Accent3 18 4 3" xfId="2934"/>
    <cellStyle name="20% - Accent3 18 4 3 2" xfId="2935"/>
    <cellStyle name="20% - Accent3 18 4 4" xfId="2936"/>
    <cellStyle name="20% - Accent3 18 5" xfId="2937"/>
    <cellStyle name="20% - Accent3 18 5 2" xfId="2938"/>
    <cellStyle name="20% - Accent3 18 6" xfId="2939"/>
    <cellStyle name="20% - Accent3 18 6 2" xfId="2940"/>
    <cellStyle name="20% - Accent3 18 7" xfId="2941"/>
    <cellStyle name="20% - Accent3 19" xfId="2942"/>
    <cellStyle name="20% - Accent3 19 2" xfId="2943"/>
    <cellStyle name="20% - Accent3 19 2 2" xfId="2944"/>
    <cellStyle name="20% - Accent3 19 2 2 2" xfId="2945"/>
    <cellStyle name="20% - Accent3 19 2 2 2 2" xfId="2946"/>
    <cellStyle name="20% - Accent3 19 2 2 3" xfId="2947"/>
    <cellStyle name="20% - Accent3 19 2 2 3 2" xfId="2948"/>
    <cellStyle name="20% - Accent3 19 2 2 4" xfId="2949"/>
    <cellStyle name="20% - Accent3 19 2 3" xfId="2950"/>
    <cellStyle name="20% - Accent3 19 2 3 2" xfId="2951"/>
    <cellStyle name="20% - Accent3 19 2 4" xfId="2952"/>
    <cellStyle name="20% - Accent3 19 2 4 2" xfId="2953"/>
    <cellStyle name="20% - Accent3 19 2 5" xfId="2954"/>
    <cellStyle name="20% - Accent3 19 3" xfId="2955"/>
    <cellStyle name="20% - Accent3 19 3 2" xfId="2956"/>
    <cellStyle name="20% - Accent3 19 3 2 2" xfId="2957"/>
    <cellStyle name="20% - Accent3 19 3 3" xfId="2958"/>
    <cellStyle name="20% - Accent3 19 3 3 2" xfId="2959"/>
    <cellStyle name="20% - Accent3 19 3 4" xfId="2960"/>
    <cellStyle name="20% - Accent3 19 4" xfId="2961"/>
    <cellStyle name="20% - Accent3 19 4 2" xfId="2962"/>
    <cellStyle name="20% - Accent3 19 4 2 2" xfId="2963"/>
    <cellStyle name="20% - Accent3 19 4 3" xfId="2964"/>
    <cellStyle name="20% - Accent3 19 4 3 2" xfId="2965"/>
    <cellStyle name="20% - Accent3 19 4 4" xfId="2966"/>
    <cellStyle name="20% - Accent3 19 5" xfId="2967"/>
    <cellStyle name="20% - Accent3 19 5 2" xfId="2968"/>
    <cellStyle name="20% - Accent3 19 6" xfId="2969"/>
    <cellStyle name="20% - Accent3 19 6 2" xfId="2970"/>
    <cellStyle name="20% - Accent3 19 7" xfId="2971"/>
    <cellStyle name="20% - Accent3 2" xfId="65"/>
    <cellStyle name="20% - Accent3 2 2" xfId="728"/>
    <cellStyle name="20% - Accent3 2 3" xfId="2972"/>
    <cellStyle name="20% - Accent3 2 3 2" xfId="2973"/>
    <cellStyle name="20% - Accent3 2 3 2 2" xfId="2974"/>
    <cellStyle name="20% - Accent3 2 3 2 2 2" xfId="2975"/>
    <cellStyle name="20% - Accent3 2 3 2 2 2 2" xfId="2976"/>
    <cellStyle name="20% - Accent3 2 3 2 2 3" xfId="2977"/>
    <cellStyle name="20% - Accent3 2 3 2 2 3 2" xfId="2978"/>
    <cellStyle name="20% - Accent3 2 3 2 2 4" xfId="2979"/>
    <cellStyle name="20% - Accent3 2 3 2 3" xfId="2980"/>
    <cellStyle name="20% - Accent3 2 3 2 3 2" xfId="2981"/>
    <cellStyle name="20% - Accent3 2 3 2 4" xfId="2982"/>
    <cellStyle name="20% - Accent3 2 3 2 4 2" xfId="2983"/>
    <cellStyle name="20% - Accent3 2 3 2 5" xfId="2984"/>
    <cellStyle name="20% - Accent3 2 3 3" xfId="2985"/>
    <cellStyle name="20% - Accent3 2 3 3 2" xfId="2986"/>
    <cellStyle name="20% - Accent3 2 3 3 2 2" xfId="2987"/>
    <cellStyle name="20% - Accent3 2 3 3 3" xfId="2988"/>
    <cellStyle name="20% - Accent3 2 3 3 3 2" xfId="2989"/>
    <cellStyle name="20% - Accent3 2 3 3 4" xfId="2990"/>
    <cellStyle name="20% - Accent3 2 3 4" xfId="2991"/>
    <cellStyle name="20% - Accent3 2 3 4 2" xfId="2992"/>
    <cellStyle name="20% - Accent3 2 3 4 2 2" xfId="2993"/>
    <cellStyle name="20% - Accent3 2 3 4 3" xfId="2994"/>
    <cellStyle name="20% - Accent3 2 3 4 3 2" xfId="2995"/>
    <cellStyle name="20% - Accent3 2 3 4 4" xfId="2996"/>
    <cellStyle name="20% - Accent3 2 3 5" xfId="2997"/>
    <cellStyle name="20% - Accent3 2 3 5 2" xfId="2998"/>
    <cellStyle name="20% - Accent3 2 3 6" xfId="2999"/>
    <cellStyle name="20% - Accent3 2 3 6 2" xfId="3000"/>
    <cellStyle name="20% - Accent3 2 3 7" xfId="3001"/>
    <cellStyle name="20% - Accent3 20" xfId="3002"/>
    <cellStyle name="20% - Accent3 20 2" xfId="3003"/>
    <cellStyle name="20% - Accent3 20 2 2" xfId="3004"/>
    <cellStyle name="20% - Accent3 20 2 2 2" xfId="3005"/>
    <cellStyle name="20% - Accent3 20 2 2 2 2" xfId="3006"/>
    <cellStyle name="20% - Accent3 20 2 2 3" xfId="3007"/>
    <cellStyle name="20% - Accent3 20 2 2 3 2" xfId="3008"/>
    <cellStyle name="20% - Accent3 20 2 2 4" xfId="3009"/>
    <cellStyle name="20% - Accent3 20 2 3" xfId="3010"/>
    <cellStyle name="20% - Accent3 20 2 3 2" xfId="3011"/>
    <cellStyle name="20% - Accent3 20 2 4" xfId="3012"/>
    <cellStyle name="20% - Accent3 20 2 4 2" xfId="3013"/>
    <cellStyle name="20% - Accent3 20 2 5" xfId="3014"/>
    <cellStyle name="20% - Accent3 20 3" xfId="3015"/>
    <cellStyle name="20% - Accent3 20 3 2" xfId="3016"/>
    <cellStyle name="20% - Accent3 20 3 2 2" xfId="3017"/>
    <cellStyle name="20% - Accent3 20 3 3" xfId="3018"/>
    <cellStyle name="20% - Accent3 20 3 3 2" xfId="3019"/>
    <cellStyle name="20% - Accent3 20 3 4" xfId="3020"/>
    <cellStyle name="20% - Accent3 20 4" xfId="3021"/>
    <cellStyle name="20% - Accent3 20 4 2" xfId="3022"/>
    <cellStyle name="20% - Accent3 20 4 2 2" xfId="3023"/>
    <cellStyle name="20% - Accent3 20 4 3" xfId="3024"/>
    <cellStyle name="20% - Accent3 20 4 3 2" xfId="3025"/>
    <cellStyle name="20% - Accent3 20 4 4" xfId="3026"/>
    <cellStyle name="20% - Accent3 20 5" xfId="3027"/>
    <cellStyle name="20% - Accent3 20 5 2" xfId="3028"/>
    <cellStyle name="20% - Accent3 20 6" xfId="3029"/>
    <cellStyle name="20% - Accent3 20 6 2" xfId="3030"/>
    <cellStyle name="20% - Accent3 20 7" xfId="3031"/>
    <cellStyle name="20% - Accent3 21" xfId="3032"/>
    <cellStyle name="20% - Accent3 22" xfId="3033"/>
    <cellStyle name="20% - Accent3 22 2" xfId="3034"/>
    <cellStyle name="20% - Accent3 22 2 2" xfId="3035"/>
    <cellStyle name="20% - Accent3 22 2 2 2" xfId="3036"/>
    <cellStyle name="20% - Accent3 22 2 2 2 2" xfId="3037"/>
    <cellStyle name="20% - Accent3 22 2 2 3" xfId="3038"/>
    <cellStyle name="20% - Accent3 22 2 2 3 2" xfId="3039"/>
    <cellStyle name="20% - Accent3 22 2 2 4" xfId="3040"/>
    <cellStyle name="20% - Accent3 22 2 3" xfId="3041"/>
    <cellStyle name="20% - Accent3 22 2 3 2" xfId="3042"/>
    <cellStyle name="20% - Accent3 22 2 4" xfId="3043"/>
    <cellStyle name="20% - Accent3 22 2 4 2" xfId="3044"/>
    <cellStyle name="20% - Accent3 22 2 5" xfId="3045"/>
    <cellStyle name="20% - Accent3 22 3" xfId="3046"/>
    <cellStyle name="20% - Accent3 22 3 2" xfId="3047"/>
    <cellStyle name="20% - Accent3 22 3 2 2" xfId="3048"/>
    <cellStyle name="20% - Accent3 22 3 3" xfId="3049"/>
    <cellStyle name="20% - Accent3 22 3 3 2" xfId="3050"/>
    <cellStyle name="20% - Accent3 22 3 4" xfId="3051"/>
    <cellStyle name="20% - Accent3 22 4" xfId="3052"/>
    <cellStyle name="20% - Accent3 22 4 2" xfId="3053"/>
    <cellStyle name="20% - Accent3 22 4 2 2" xfId="3054"/>
    <cellStyle name="20% - Accent3 22 4 3" xfId="3055"/>
    <cellStyle name="20% - Accent3 22 4 3 2" xfId="3056"/>
    <cellStyle name="20% - Accent3 22 4 4" xfId="3057"/>
    <cellStyle name="20% - Accent3 22 5" xfId="3058"/>
    <cellStyle name="20% - Accent3 22 5 2" xfId="3059"/>
    <cellStyle name="20% - Accent3 22 6" xfId="3060"/>
    <cellStyle name="20% - Accent3 22 6 2" xfId="3061"/>
    <cellStyle name="20% - Accent3 22 7" xfId="3062"/>
    <cellStyle name="20% - Accent3 23" xfId="3063"/>
    <cellStyle name="20% - Accent3 23 2" xfId="3064"/>
    <cellStyle name="20% - Accent3 23 2 2" xfId="3065"/>
    <cellStyle name="20% - Accent3 23 2 2 2" xfId="3066"/>
    <cellStyle name="20% - Accent3 23 2 3" xfId="3067"/>
    <cellStyle name="20% - Accent3 23 2 3 2" xfId="3068"/>
    <cellStyle name="20% - Accent3 23 2 4" xfId="3069"/>
    <cellStyle name="20% - Accent3 23 3" xfId="3070"/>
    <cellStyle name="20% - Accent3 23 3 2" xfId="3071"/>
    <cellStyle name="20% - Accent3 23 4" xfId="3072"/>
    <cellStyle name="20% - Accent3 23 4 2" xfId="3073"/>
    <cellStyle name="20% - Accent3 23 5" xfId="3074"/>
    <cellStyle name="20% - Accent3 24" xfId="3075"/>
    <cellStyle name="20% - Accent3 24 2" xfId="3076"/>
    <cellStyle name="20% - Accent3 24 2 2" xfId="3077"/>
    <cellStyle name="20% - Accent3 24 3" xfId="3078"/>
    <cellStyle name="20% - Accent3 24 3 2" xfId="3079"/>
    <cellStyle name="20% - Accent3 24 4" xfId="3080"/>
    <cellStyle name="20% - Accent3 25" xfId="3081"/>
    <cellStyle name="20% - Accent3 25 2" xfId="3082"/>
    <cellStyle name="20% - Accent3 25 2 2" xfId="3083"/>
    <cellStyle name="20% - Accent3 25 3" xfId="3084"/>
    <cellStyle name="20% - Accent3 25 3 2" xfId="3085"/>
    <cellStyle name="20% - Accent3 25 4" xfId="3086"/>
    <cellStyle name="20% - Accent3 26" xfId="3087"/>
    <cellStyle name="20% - Accent3 27" xfId="3088"/>
    <cellStyle name="20% - Accent3 27 2" xfId="3089"/>
    <cellStyle name="20% - Accent3 28" xfId="3090"/>
    <cellStyle name="20% - Accent3 28 2" xfId="3091"/>
    <cellStyle name="20% - Accent3 29" xfId="3092"/>
    <cellStyle name="20% - Accent3 29 2" xfId="3093"/>
    <cellStyle name="20% - Accent3 3" xfId="66"/>
    <cellStyle name="20% - Accent3 3 2" xfId="729"/>
    <cellStyle name="20% - Accent3 3 3" xfId="3094"/>
    <cellStyle name="20% - Accent3 3 3 2" xfId="3095"/>
    <cellStyle name="20% - Accent3 3 3 2 2" xfId="3096"/>
    <cellStyle name="20% - Accent3 3 3 2 2 2" xfId="3097"/>
    <cellStyle name="20% - Accent3 3 3 2 2 2 2" xfId="3098"/>
    <cellStyle name="20% - Accent3 3 3 2 2 3" xfId="3099"/>
    <cellStyle name="20% - Accent3 3 3 2 2 3 2" xfId="3100"/>
    <cellStyle name="20% - Accent3 3 3 2 2 4" xfId="3101"/>
    <cellStyle name="20% - Accent3 3 3 2 3" xfId="3102"/>
    <cellStyle name="20% - Accent3 3 3 2 3 2" xfId="3103"/>
    <cellStyle name="20% - Accent3 3 3 2 4" xfId="3104"/>
    <cellStyle name="20% - Accent3 3 3 2 4 2" xfId="3105"/>
    <cellStyle name="20% - Accent3 3 3 2 5" xfId="3106"/>
    <cellStyle name="20% - Accent3 3 3 3" xfId="3107"/>
    <cellStyle name="20% - Accent3 3 3 3 2" xfId="3108"/>
    <cellStyle name="20% - Accent3 3 3 3 2 2" xfId="3109"/>
    <cellStyle name="20% - Accent3 3 3 3 3" xfId="3110"/>
    <cellStyle name="20% - Accent3 3 3 3 3 2" xfId="3111"/>
    <cellStyle name="20% - Accent3 3 3 3 4" xfId="3112"/>
    <cellStyle name="20% - Accent3 3 3 4" xfId="3113"/>
    <cellStyle name="20% - Accent3 3 3 4 2" xfId="3114"/>
    <cellStyle name="20% - Accent3 3 3 4 2 2" xfId="3115"/>
    <cellStyle name="20% - Accent3 3 3 4 3" xfId="3116"/>
    <cellStyle name="20% - Accent3 3 3 4 3 2" xfId="3117"/>
    <cellStyle name="20% - Accent3 3 3 4 4" xfId="3118"/>
    <cellStyle name="20% - Accent3 3 3 5" xfId="3119"/>
    <cellStyle name="20% - Accent3 3 3 5 2" xfId="3120"/>
    <cellStyle name="20% - Accent3 3 3 6" xfId="3121"/>
    <cellStyle name="20% - Accent3 3 3 6 2" xfId="3122"/>
    <cellStyle name="20% - Accent3 3 3 7" xfId="3123"/>
    <cellStyle name="20% - Accent3 30" xfId="3124"/>
    <cellStyle name="20% - Accent3 31" xfId="3125"/>
    <cellStyle name="20% - Accent3 4" xfId="367"/>
    <cellStyle name="20% - Accent3 4 2" xfId="3126"/>
    <cellStyle name="20% - Accent3 4 2 2" xfId="3127"/>
    <cellStyle name="20% - Accent3 4 2 2 2" xfId="3128"/>
    <cellStyle name="20% - Accent3 4 2 2 2 2" xfId="3129"/>
    <cellStyle name="20% - Accent3 4 2 2 2 2 2" xfId="3130"/>
    <cellStyle name="20% - Accent3 4 2 2 2 3" xfId="3131"/>
    <cellStyle name="20% - Accent3 4 2 2 2 3 2" xfId="3132"/>
    <cellStyle name="20% - Accent3 4 2 2 2 4" xfId="3133"/>
    <cellStyle name="20% - Accent3 4 2 2 3" xfId="3134"/>
    <cellStyle name="20% - Accent3 4 2 2 3 2" xfId="3135"/>
    <cellStyle name="20% - Accent3 4 2 2 4" xfId="3136"/>
    <cellStyle name="20% - Accent3 4 2 2 4 2" xfId="3137"/>
    <cellStyle name="20% - Accent3 4 2 2 5" xfId="3138"/>
    <cellStyle name="20% - Accent3 4 2 3" xfId="3139"/>
    <cellStyle name="20% - Accent3 4 2 3 2" xfId="3140"/>
    <cellStyle name="20% - Accent3 4 2 3 2 2" xfId="3141"/>
    <cellStyle name="20% - Accent3 4 2 3 3" xfId="3142"/>
    <cellStyle name="20% - Accent3 4 2 3 3 2" xfId="3143"/>
    <cellStyle name="20% - Accent3 4 2 3 4" xfId="3144"/>
    <cellStyle name="20% - Accent3 4 2 4" xfId="3145"/>
    <cellStyle name="20% - Accent3 4 2 4 2" xfId="3146"/>
    <cellStyle name="20% - Accent3 4 2 4 2 2" xfId="3147"/>
    <cellStyle name="20% - Accent3 4 2 4 3" xfId="3148"/>
    <cellStyle name="20% - Accent3 4 2 4 3 2" xfId="3149"/>
    <cellStyle name="20% - Accent3 4 2 4 4" xfId="3150"/>
    <cellStyle name="20% - Accent3 4 2 5" xfId="3151"/>
    <cellStyle name="20% - Accent3 4 2 5 2" xfId="3152"/>
    <cellStyle name="20% - Accent3 4 2 6" xfId="3153"/>
    <cellStyle name="20% - Accent3 4 2 6 2" xfId="3154"/>
    <cellStyle name="20% - Accent3 4 2 7" xfId="3155"/>
    <cellStyle name="20% - Accent3 4 3" xfId="3156"/>
    <cellStyle name="20% - Accent3 4 3 2" xfId="3157"/>
    <cellStyle name="20% - Accent3 4 3 2 2" xfId="3158"/>
    <cellStyle name="20% - Accent3 4 3 2 2 2" xfId="3159"/>
    <cellStyle name="20% - Accent3 4 3 2 3" xfId="3160"/>
    <cellStyle name="20% - Accent3 4 3 2 3 2" xfId="3161"/>
    <cellStyle name="20% - Accent3 4 3 2 4" xfId="3162"/>
    <cellStyle name="20% - Accent3 4 3 3" xfId="3163"/>
    <cellStyle name="20% - Accent3 4 3 3 2" xfId="3164"/>
    <cellStyle name="20% - Accent3 4 3 4" xfId="3165"/>
    <cellStyle name="20% - Accent3 4 3 4 2" xfId="3166"/>
    <cellStyle name="20% - Accent3 4 3 5" xfId="3167"/>
    <cellStyle name="20% - Accent3 4 4" xfId="3168"/>
    <cellStyle name="20% - Accent3 4 4 2" xfId="3169"/>
    <cellStyle name="20% - Accent3 4 4 2 2" xfId="3170"/>
    <cellStyle name="20% - Accent3 4 4 3" xfId="3171"/>
    <cellStyle name="20% - Accent3 4 4 3 2" xfId="3172"/>
    <cellStyle name="20% - Accent3 4 4 4" xfId="3173"/>
    <cellStyle name="20% - Accent3 4 5" xfId="3174"/>
    <cellStyle name="20% - Accent3 4 5 2" xfId="3175"/>
    <cellStyle name="20% - Accent3 4 5 2 2" xfId="3176"/>
    <cellStyle name="20% - Accent3 4 5 3" xfId="3177"/>
    <cellStyle name="20% - Accent3 4 5 3 2" xfId="3178"/>
    <cellStyle name="20% - Accent3 4 5 4" xfId="3179"/>
    <cellStyle name="20% - Accent3 4 6" xfId="3180"/>
    <cellStyle name="20% - Accent3 4 6 2" xfId="3181"/>
    <cellStyle name="20% - Accent3 4 7" xfId="3182"/>
    <cellStyle name="20% - Accent3 4 7 2" xfId="3183"/>
    <cellStyle name="20% - Accent3 4 8" xfId="3184"/>
    <cellStyle name="20% - Accent3 5" xfId="368"/>
    <cellStyle name="20% - Accent3 5 2" xfId="3185"/>
    <cellStyle name="20% - Accent3 5 2 2" xfId="3186"/>
    <cellStyle name="20% - Accent3 5 2 2 2" xfId="3187"/>
    <cellStyle name="20% - Accent3 5 2 2 2 2" xfId="3188"/>
    <cellStyle name="20% - Accent3 5 2 2 3" xfId="3189"/>
    <cellStyle name="20% - Accent3 5 2 2 3 2" xfId="3190"/>
    <cellStyle name="20% - Accent3 5 2 2 4" xfId="3191"/>
    <cellStyle name="20% - Accent3 5 2 3" xfId="3192"/>
    <cellStyle name="20% - Accent3 5 2 3 2" xfId="3193"/>
    <cellStyle name="20% - Accent3 5 2 4" xfId="3194"/>
    <cellStyle name="20% - Accent3 5 2 4 2" xfId="3195"/>
    <cellStyle name="20% - Accent3 5 2 5" xfId="3196"/>
    <cellStyle name="20% - Accent3 5 3" xfId="3197"/>
    <cellStyle name="20% - Accent3 5 3 2" xfId="3198"/>
    <cellStyle name="20% - Accent3 5 3 2 2" xfId="3199"/>
    <cellStyle name="20% - Accent3 5 3 3" xfId="3200"/>
    <cellStyle name="20% - Accent3 5 3 3 2" xfId="3201"/>
    <cellStyle name="20% - Accent3 5 3 4" xfId="3202"/>
    <cellStyle name="20% - Accent3 5 4" xfId="3203"/>
    <cellStyle name="20% - Accent3 5 4 2" xfId="3204"/>
    <cellStyle name="20% - Accent3 5 4 2 2" xfId="3205"/>
    <cellStyle name="20% - Accent3 5 4 3" xfId="3206"/>
    <cellStyle name="20% - Accent3 5 4 3 2" xfId="3207"/>
    <cellStyle name="20% - Accent3 5 4 4" xfId="3208"/>
    <cellStyle name="20% - Accent3 5 5" xfId="3209"/>
    <cellStyle name="20% - Accent3 5 5 2" xfId="3210"/>
    <cellStyle name="20% - Accent3 5 6" xfId="3211"/>
    <cellStyle name="20% - Accent3 5 6 2" xfId="3212"/>
    <cellStyle name="20% - Accent3 5 7" xfId="3213"/>
    <cellStyle name="20% - Accent3 6" xfId="369"/>
    <cellStyle name="20% - Accent3 6 2" xfId="3214"/>
    <cellStyle name="20% - Accent3 6 2 2" xfId="3215"/>
    <cellStyle name="20% - Accent3 6 2 2 2" xfId="3216"/>
    <cellStyle name="20% - Accent3 6 2 2 2 2" xfId="3217"/>
    <cellStyle name="20% - Accent3 6 2 2 3" xfId="3218"/>
    <cellStyle name="20% - Accent3 6 2 2 3 2" xfId="3219"/>
    <cellStyle name="20% - Accent3 6 2 2 4" xfId="3220"/>
    <cellStyle name="20% - Accent3 6 2 3" xfId="3221"/>
    <cellStyle name="20% - Accent3 6 2 3 2" xfId="3222"/>
    <cellStyle name="20% - Accent3 6 2 4" xfId="3223"/>
    <cellStyle name="20% - Accent3 6 2 4 2" xfId="3224"/>
    <cellStyle name="20% - Accent3 6 2 5" xfId="3225"/>
    <cellStyle name="20% - Accent3 6 3" xfId="3226"/>
    <cellStyle name="20% - Accent3 6 3 2" xfId="3227"/>
    <cellStyle name="20% - Accent3 6 3 2 2" xfId="3228"/>
    <cellStyle name="20% - Accent3 6 3 3" xfId="3229"/>
    <cellStyle name="20% - Accent3 6 3 3 2" xfId="3230"/>
    <cellStyle name="20% - Accent3 6 3 4" xfId="3231"/>
    <cellStyle name="20% - Accent3 6 4" xfId="3232"/>
    <cellStyle name="20% - Accent3 6 4 2" xfId="3233"/>
    <cellStyle name="20% - Accent3 6 4 2 2" xfId="3234"/>
    <cellStyle name="20% - Accent3 6 4 3" xfId="3235"/>
    <cellStyle name="20% - Accent3 6 4 3 2" xfId="3236"/>
    <cellStyle name="20% - Accent3 6 4 4" xfId="3237"/>
    <cellStyle name="20% - Accent3 6 5" xfId="3238"/>
    <cellStyle name="20% - Accent3 6 5 2" xfId="3239"/>
    <cellStyle name="20% - Accent3 6 6" xfId="3240"/>
    <cellStyle name="20% - Accent3 6 6 2" xfId="3241"/>
    <cellStyle name="20% - Accent3 6 7" xfId="3242"/>
    <cellStyle name="20% - Accent3 7" xfId="370"/>
    <cellStyle name="20% - Accent3 7 2" xfId="3243"/>
    <cellStyle name="20% - Accent3 7 2 2" xfId="3244"/>
    <cellStyle name="20% - Accent3 7 2 2 2" xfId="3245"/>
    <cellStyle name="20% - Accent3 7 2 2 2 2" xfId="3246"/>
    <cellStyle name="20% - Accent3 7 2 2 3" xfId="3247"/>
    <cellStyle name="20% - Accent3 7 2 2 3 2" xfId="3248"/>
    <cellStyle name="20% - Accent3 7 2 2 4" xfId="3249"/>
    <cellStyle name="20% - Accent3 7 2 3" xfId="3250"/>
    <cellStyle name="20% - Accent3 7 2 3 2" xfId="3251"/>
    <cellStyle name="20% - Accent3 7 2 4" xfId="3252"/>
    <cellStyle name="20% - Accent3 7 2 4 2" xfId="3253"/>
    <cellStyle name="20% - Accent3 7 2 5" xfId="3254"/>
    <cellStyle name="20% - Accent3 7 3" xfId="3255"/>
    <cellStyle name="20% - Accent3 7 3 2" xfId="3256"/>
    <cellStyle name="20% - Accent3 7 3 2 2" xfId="3257"/>
    <cellStyle name="20% - Accent3 7 3 3" xfId="3258"/>
    <cellStyle name="20% - Accent3 7 3 3 2" xfId="3259"/>
    <cellStyle name="20% - Accent3 7 3 4" xfId="3260"/>
    <cellStyle name="20% - Accent3 7 4" xfId="3261"/>
    <cellStyle name="20% - Accent3 7 4 2" xfId="3262"/>
    <cellStyle name="20% - Accent3 7 4 2 2" xfId="3263"/>
    <cellStyle name="20% - Accent3 7 4 3" xfId="3264"/>
    <cellStyle name="20% - Accent3 7 4 3 2" xfId="3265"/>
    <cellStyle name="20% - Accent3 7 4 4" xfId="3266"/>
    <cellStyle name="20% - Accent3 7 5" xfId="3267"/>
    <cellStyle name="20% - Accent3 7 5 2" xfId="3268"/>
    <cellStyle name="20% - Accent3 7 6" xfId="3269"/>
    <cellStyle name="20% - Accent3 7 6 2" xfId="3270"/>
    <cellStyle name="20% - Accent3 7 7" xfId="3271"/>
    <cellStyle name="20% - Accent3 8" xfId="371"/>
    <cellStyle name="20% - Accent3 8 2" xfId="3272"/>
    <cellStyle name="20% - Accent3 8 2 2" xfId="3273"/>
    <cellStyle name="20% - Accent3 8 2 2 2" xfId="3274"/>
    <cellStyle name="20% - Accent3 8 2 2 2 2" xfId="3275"/>
    <cellStyle name="20% - Accent3 8 2 2 3" xfId="3276"/>
    <cellStyle name="20% - Accent3 8 2 2 3 2" xfId="3277"/>
    <cellStyle name="20% - Accent3 8 2 2 4" xfId="3278"/>
    <cellStyle name="20% - Accent3 8 2 3" xfId="3279"/>
    <cellStyle name="20% - Accent3 8 2 3 2" xfId="3280"/>
    <cellStyle name="20% - Accent3 8 2 4" xfId="3281"/>
    <cellStyle name="20% - Accent3 8 2 4 2" xfId="3282"/>
    <cellStyle name="20% - Accent3 8 2 5" xfId="3283"/>
    <cellStyle name="20% - Accent3 8 3" xfId="3284"/>
    <cellStyle name="20% - Accent3 8 3 2" xfId="3285"/>
    <cellStyle name="20% - Accent3 8 3 2 2" xfId="3286"/>
    <cellStyle name="20% - Accent3 8 3 3" xfId="3287"/>
    <cellStyle name="20% - Accent3 8 3 3 2" xfId="3288"/>
    <cellStyle name="20% - Accent3 8 3 4" xfId="3289"/>
    <cellStyle name="20% - Accent3 8 4" xfId="3290"/>
    <cellStyle name="20% - Accent3 8 4 2" xfId="3291"/>
    <cellStyle name="20% - Accent3 8 4 2 2" xfId="3292"/>
    <cellStyle name="20% - Accent3 8 4 3" xfId="3293"/>
    <cellStyle name="20% - Accent3 8 4 3 2" xfId="3294"/>
    <cellStyle name="20% - Accent3 8 4 4" xfId="3295"/>
    <cellStyle name="20% - Accent3 8 5" xfId="3296"/>
    <cellStyle name="20% - Accent3 8 5 2" xfId="3297"/>
    <cellStyle name="20% - Accent3 8 6" xfId="3298"/>
    <cellStyle name="20% - Accent3 8 6 2" xfId="3299"/>
    <cellStyle name="20% - Accent3 8 7" xfId="3300"/>
    <cellStyle name="20% - Accent3 9" xfId="372"/>
    <cellStyle name="20% - Accent3 9 2" xfId="3301"/>
    <cellStyle name="20% - Accent3 9 2 2" xfId="3302"/>
    <cellStyle name="20% - Accent3 9 2 2 2" xfId="3303"/>
    <cellStyle name="20% - Accent3 9 2 2 2 2" xfId="3304"/>
    <cellStyle name="20% - Accent3 9 2 2 3" xfId="3305"/>
    <cellStyle name="20% - Accent3 9 2 2 3 2" xfId="3306"/>
    <cellStyle name="20% - Accent3 9 2 2 4" xfId="3307"/>
    <cellStyle name="20% - Accent3 9 2 3" xfId="3308"/>
    <cellStyle name="20% - Accent3 9 2 3 2" xfId="3309"/>
    <cellStyle name="20% - Accent3 9 2 4" xfId="3310"/>
    <cellStyle name="20% - Accent3 9 2 4 2" xfId="3311"/>
    <cellStyle name="20% - Accent3 9 2 5" xfId="3312"/>
    <cellStyle name="20% - Accent3 9 3" xfId="3313"/>
    <cellStyle name="20% - Accent3 9 3 2" xfId="3314"/>
    <cellStyle name="20% - Accent3 9 3 2 2" xfId="3315"/>
    <cellStyle name="20% - Accent3 9 3 3" xfId="3316"/>
    <cellStyle name="20% - Accent3 9 3 3 2" xfId="3317"/>
    <cellStyle name="20% - Accent3 9 3 4" xfId="3318"/>
    <cellStyle name="20% - Accent3 9 4" xfId="3319"/>
    <cellStyle name="20% - Accent3 9 4 2" xfId="3320"/>
    <cellStyle name="20% - Accent3 9 4 2 2" xfId="3321"/>
    <cellStyle name="20% - Accent3 9 4 3" xfId="3322"/>
    <cellStyle name="20% - Accent3 9 4 3 2" xfId="3323"/>
    <cellStyle name="20% - Accent3 9 4 4" xfId="3324"/>
    <cellStyle name="20% - Accent3 9 5" xfId="3325"/>
    <cellStyle name="20% - Accent3 9 5 2" xfId="3326"/>
    <cellStyle name="20% - Accent3 9 6" xfId="3327"/>
    <cellStyle name="20% - Accent3 9 6 2" xfId="3328"/>
    <cellStyle name="20% - Accent3 9 7" xfId="3329"/>
    <cellStyle name="20% - Accent4" xfId="1083" builtinId="42" customBuiltin="1"/>
    <cellStyle name="20% - Accent4 10" xfId="373"/>
    <cellStyle name="20% - Accent4 10 2" xfId="3330"/>
    <cellStyle name="20% - Accent4 10 2 2" xfId="3331"/>
    <cellStyle name="20% - Accent4 10 2 2 2" xfId="3332"/>
    <cellStyle name="20% - Accent4 10 2 2 2 2" xfId="3333"/>
    <cellStyle name="20% - Accent4 10 2 2 3" xfId="3334"/>
    <cellStyle name="20% - Accent4 10 2 2 3 2" xfId="3335"/>
    <cellStyle name="20% - Accent4 10 2 2 4" xfId="3336"/>
    <cellStyle name="20% - Accent4 10 2 3" xfId="3337"/>
    <cellStyle name="20% - Accent4 10 2 3 2" xfId="3338"/>
    <cellStyle name="20% - Accent4 10 2 4" xfId="3339"/>
    <cellStyle name="20% - Accent4 10 2 4 2" xfId="3340"/>
    <cellStyle name="20% - Accent4 10 2 5" xfId="3341"/>
    <cellStyle name="20% - Accent4 10 3" xfId="3342"/>
    <cellStyle name="20% - Accent4 10 3 2" xfId="3343"/>
    <cellStyle name="20% - Accent4 10 3 2 2" xfId="3344"/>
    <cellStyle name="20% - Accent4 10 3 3" xfId="3345"/>
    <cellStyle name="20% - Accent4 10 3 3 2" xfId="3346"/>
    <cellStyle name="20% - Accent4 10 3 4" xfId="3347"/>
    <cellStyle name="20% - Accent4 10 4" xfId="3348"/>
    <cellStyle name="20% - Accent4 10 4 2" xfId="3349"/>
    <cellStyle name="20% - Accent4 10 4 2 2" xfId="3350"/>
    <cellStyle name="20% - Accent4 10 4 3" xfId="3351"/>
    <cellStyle name="20% - Accent4 10 4 3 2" xfId="3352"/>
    <cellStyle name="20% - Accent4 10 4 4" xfId="3353"/>
    <cellStyle name="20% - Accent4 10 5" xfId="3354"/>
    <cellStyle name="20% - Accent4 10 5 2" xfId="3355"/>
    <cellStyle name="20% - Accent4 10 6" xfId="3356"/>
    <cellStyle name="20% - Accent4 10 6 2" xfId="3357"/>
    <cellStyle name="20% - Accent4 10 7" xfId="3358"/>
    <cellStyle name="20% - Accent4 11" xfId="374"/>
    <cellStyle name="20% - Accent4 11 2" xfId="3359"/>
    <cellStyle name="20% - Accent4 11 2 2" xfId="3360"/>
    <cellStyle name="20% - Accent4 11 2 2 2" xfId="3361"/>
    <cellStyle name="20% - Accent4 11 2 2 2 2" xfId="3362"/>
    <cellStyle name="20% - Accent4 11 2 2 3" xfId="3363"/>
    <cellStyle name="20% - Accent4 11 2 2 3 2" xfId="3364"/>
    <cellStyle name="20% - Accent4 11 2 2 4" xfId="3365"/>
    <cellStyle name="20% - Accent4 11 2 3" xfId="3366"/>
    <cellStyle name="20% - Accent4 11 2 3 2" xfId="3367"/>
    <cellStyle name="20% - Accent4 11 2 4" xfId="3368"/>
    <cellStyle name="20% - Accent4 11 2 4 2" xfId="3369"/>
    <cellStyle name="20% - Accent4 11 2 5" xfId="3370"/>
    <cellStyle name="20% - Accent4 11 3" xfId="3371"/>
    <cellStyle name="20% - Accent4 11 3 2" xfId="3372"/>
    <cellStyle name="20% - Accent4 11 3 2 2" xfId="3373"/>
    <cellStyle name="20% - Accent4 11 3 3" xfId="3374"/>
    <cellStyle name="20% - Accent4 11 3 3 2" xfId="3375"/>
    <cellStyle name="20% - Accent4 11 3 4" xfId="3376"/>
    <cellStyle name="20% - Accent4 11 4" xfId="3377"/>
    <cellStyle name="20% - Accent4 11 4 2" xfId="3378"/>
    <cellStyle name="20% - Accent4 11 4 2 2" xfId="3379"/>
    <cellStyle name="20% - Accent4 11 4 3" xfId="3380"/>
    <cellStyle name="20% - Accent4 11 4 3 2" xfId="3381"/>
    <cellStyle name="20% - Accent4 11 4 4" xfId="3382"/>
    <cellStyle name="20% - Accent4 11 5" xfId="3383"/>
    <cellStyle name="20% - Accent4 11 5 2" xfId="3384"/>
    <cellStyle name="20% - Accent4 11 6" xfId="3385"/>
    <cellStyle name="20% - Accent4 11 6 2" xfId="3386"/>
    <cellStyle name="20% - Accent4 11 7" xfId="3387"/>
    <cellStyle name="20% - Accent4 12" xfId="730"/>
    <cellStyle name="20% - Accent4 12 2" xfId="3388"/>
    <cellStyle name="20% - Accent4 12 2 2" xfId="3389"/>
    <cellStyle name="20% - Accent4 12 2 2 2" xfId="3390"/>
    <cellStyle name="20% - Accent4 12 2 2 2 2" xfId="3391"/>
    <cellStyle name="20% - Accent4 12 2 2 3" xfId="3392"/>
    <cellStyle name="20% - Accent4 12 2 2 3 2" xfId="3393"/>
    <cellStyle name="20% - Accent4 12 2 2 4" xfId="3394"/>
    <cellStyle name="20% - Accent4 12 2 3" xfId="3395"/>
    <cellStyle name="20% - Accent4 12 2 3 2" xfId="3396"/>
    <cellStyle name="20% - Accent4 12 2 4" xfId="3397"/>
    <cellStyle name="20% - Accent4 12 2 4 2" xfId="3398"/>
    <cellStyle name="20% - Accent4 12 2 5" xfId="3399"/>
    <cellStyle name="20% - Accent4 12 3" xfId="3400"/>
    <cellStyle name="20% - Accent4 12 3 2" xfId="3401"/>
    <cellStyle name="20% - Accent4 12 3 2 2" xfId="3402"/>
    <cellStyle name="20% - Accent4 12 3 3" xfId="3403"/>
    <cellStyle name="20% - Accent4 12 3 3 2" xfId="3404"/>
    <cellStyle name="20% - Accent4 12 3 4" xfId="3405"/>
    <cellStyle name="20% - Accent4 12 4" xfId="3406"/>
    <cellStyle name="20% - Accent4 12 4 2" xfId="3407"/>
    <cellStyle name="20% - Accent4 12 4 2 2" xfId="3408"/>
    <cellStyle name="20% - Accent4 12 4 3" xfId="3409"/>
    <cellStyle name="20% - Accent4 12 4 3 2" xfId="3410"/>
    <cellStyle name="20% - Accent4 12 4 4" xfId="3411"/>
    <cellStyle name="20% - Accent4 12 5" xfId="3412"/>
    <cellStyle name="20% - Accent4 12 5 2" xfId="3413"/>
    <cellStyle name="20% - Accent4 12 6" xfId="3414"/>
    <cellStyle name="20% - Accent4 12 6 2" xfId="3415"/>
    <cellStyle name="20% - Accent4 12 7" xfId="3416"/>
    <cellStyle name="20% - Accent4 13" xfId="731"/>
    <cellStyle name="20% - Accent4 13 2" xfId="3417"/>
    <cellStyle name="20% - Accent4 13 2 2" xfId="3418"/>
    <cellStyle name="20% - Accent4 13 2 2 2" xfId="3419"/>
    <cellStyle name="20% - Accent4 13 2 2 2 2" xfId="3420"/>
    <cellStyle name="20% - Accent4 13 2 2 3" xfId="3421"/>
    <cellStyle name="20% - Accent4 13 2 2 3 2" xfId="3422"/>
    <cellStyle name="20% - Accent4 13 2 2 4" xfId="3423"/>
    <cellStyle name="20% - Accent4 13 2 3" xfId="3424"/>
    <cellStyle name="20% - Accent4 13 2 3 2" xfId="3425"/>
    <cellStyle name="20% - Accent4 13 2 4" xfId="3426"/>
    <cellStyle name="20% - Accent4 13 2 4 2" xfId="3427"/>
    <cellStyle name="20% - Accent4 13 2 5" xfId="3428"/>
    <cellStyle name="20% - Accent4 13 3" xfId="3429"/>
    <cellStyle name="20% - Accent4 13 3 2" xfId="3430"/>
    <cellStyle name="20% - Accent4 13 3 2 2" xfId="3431"/>
    <cellStyle name="20% - Accent4 13 3 3" xfId="3432"/>
    <cellStyle name="20% - Accent4 13 3 3 2" xfId="3433"/>
    <cellStyle name="20% - Accent4 13 3 4" xfId="3434"/>
    <cellStyle name="20% - Accent4 13 4" xfId="3435"/>
    <cellStyle name="20% - Accent4 13 4 2" xfId="3436"/>
    <cellStyle name="20% - Accent4 13 4 2 2" xfId="3437"/>
    <cellStyle name="20% - Accent4 13 4 3" xfId="3438"/>
    <cellStyle name="20% - Accent4 13 4 3 2" xfId="3439"/>
    <cellStyle name="20% - Accent4 13 4 4" xfId="3440"/>
    <cellStyle name="20% - Accent4 13 5" xfId="3441"/>
    <cellStyle name="20% - Accent4 13 5 2" xfId="3442"/>
    <cellStyle name="20% - Accent4 13 6" xfId="3443"/>
    <cellStyle name="20% - Accent4 13 6 2" xfId="3444"/>
    <cellStyle name="20% - Accent4 13 7" xfId="3445"/>
    <cellStyle name="20% - Accent4 14" xfId="3446"/>
    <cellStyle name="20% - Accent4 14 2" xfId="3447"/>
    <cellStyle name="20% - Accent4 14 2 2" xfId="3448"/>
    <cellStyle name="20% - Accent4 14 2 2 2" xfId="3449"/>
    <cellStyle name="20% - Accent4 14 2 2 2 2" xfId="3450"/>
    <cellStyle name="20% - Accent4 14 2 2 3" xfId="3451"/>
    <cellStyle name="20% - Accent4 14 2 2 3 2" xfId="3452"/>
    <cellStyle name="20% - Accent4 14 2 2 4" xfId="3453"/>
    <cellStyle name="20% - Accent4 14 2 3" xfId="3454"/>
    <cellStyle name="20% - Accent4 14 2 3 2" xfId="3455"/>
    <cellStyle name="20% - Accent4 14 2 4" xfId="3456"/>
    <cellStyle name="20% - Accent4 14 2 4 2" xfId="3457"/>
    <cellStyle name="20% - Accent4 14 2 5" xfId="3458"/>
    <cellStyle name="20% - Accent4 14 3" xfId="3459"/>
    <cellStyle name="20% - Accent4 14 3 2" xfId="3460"/>
    <cellStyle name="20% - Accent4 14 3 2 2" xfId="3461"/>
    <cellStyle name="20% - Accent4 14 3 3" xfId="3462"/>
    <cellStyle name="20% - Accent4 14 3 3 2" xfId="3463"/>
    <cellStyle name="20% - Accent4 14 3 4" xfId="3464"/>
    <cellStyle name="20% - Accent4 14 4" xfId="3465"/>
    <cellStyle name="20% - Accent4 14 4 2" xfId="3466"/>
    <cellStyle name="20% - Accent4 14 4 2 2" xfId="3467"/>
    <cellStyle name="20% - Accent4 14 4 3" xfId="3468"/>
    <cellStyle name="20% - Accent4 14 4 3 2" xfId="3469"/>
    <cellStyle name="20% - Accent4 14 4 4" xfId="3470"/>
    <cellStyle name="20% - Accent4 14 5" xfId="3471"/>
    <cellStyle name="20% - Accent4 14 5 2" xfId="3472"/>
    <cellStyle name="20% - Accent4 14 6" xfId="3473"/>
    <cellStyle name="20% - Accent4 14 6 2" xfId="3474"/>
    <cellStyle name="20% - Accent4 14 7" xfId="3475"/>
    <cellStyle name="20% - Accent4 15" xfId="3476"/>
    <cellStyle name="20% - Accent4 15 2" xfId="3477"/>
    <cellStyle name="20% - Accent4 15 2 2" xfId="3478"/>
    <cellStyle name="20% - Accent4 15 2 2 2" xfId="3479"/>
    <cellStyle name="20% - Accent4 15 2 2 2 2" xfId="3480"/>
    <cellStyle name="20% - Accent4 15 2 2 3" xfId="3481"/>
    <cellStyle name="20% - Accent4 15 2 2 3 2" xfId="3482"/>
    <cellStyle name="20% - Accent4 15 2 2 4" xfId="3483"/>
    <cellStyle name="20% - Accent4 15 2 3" xfId="3484"/>
    <cellStyle name="20% - Accent4 15 2 3 2" xfId="3485"/>
    <cellStyle name="20% - Accent4 15 2 4" xfId="3486"/>
    <cellStyle name="20% - Accent4 15 2 4 2" xfId="3487"/>
    <cellStyle name="20% - Accent4 15 2 5" xfId="3488"/>
    <cellStyle name="20% - Accent4 15 3" xfId="3489"/>
    <cellStyle name="20% - Accent4 15 3 2" xfId="3490"/>
    <cellStyle name="20% - Accent4 15 3 2 2" xfId="3491"/>
    <cellStyle name="20% - Accent4 15 3 3" xfId="3492"/>
    <cellStyle name="20% - Accent4 15 3 3 2" xfId="3493"/>
    <cellStyle name="20% - Accent4 15 3 4" xfId="3494"/>
    <cellStyle name="20% - Accent4 15 4" xfId="3495"/>
    <cellStyle name="20% - Accent4 15 4 2" xfId="3496"/>
    <cellStyle name="20% - Accent4 15 4 2 2" xfId="3497"/>
    <cellStyle name="20% - Accent4 15 4 3" xfId="3498"/>
    <cellStyle name="20% - Accent4 15 4 3 2" xfId="3499"/>
    <cellStyle name="20% - Accent4 15 4 4" xfId="3500"/>
    <cellStyle name="20% - Accent4 15 5" xfId="3501"/>
    <cellStyle name="20% - Accent4 15 5 2" xfId="3502"/>
    <cellStyle name="20% - Accent4 15 6" xfId="3503"/>
    <cellStyle name="20% - Accent4 15 6 2" xfId="3504"/>
    <cellStyle name="20% - Accent4 15 7" xfId="3505"/>
    <cellStyle name="20% - Accent4 16" xfId="3506"/>
    <cellStyle name="20% - Accent4 16 2" xfId="3507"/>
    <cellStyle name="20% - Accent4 16 2 2" xfId="3508"/>
    <cellStyle name="20% - Accent4 16 2 2 2" xfId="3509"/>
    <cellStyle name="20% - Accent4 16 2 2 2 2" xfId="3510"/>
    <cellStyle name="20% - Accent4 16 2 2 3" xfId="3511"/>
    <cellStyle name="20% - Accent4 16 2 2 3 2" xfId="3512"/>
    <cellStyle name="20% - Accent4 16 2 2 4" xfId="3513"/>
    <cellStyle name="20% - Accent4 16 2 3" xfId="3514"/>
    <cellStyle name="20% - Accent4 16 2 3 2" xfId="3515"/>
    <cellStyle name="20% - Accent4 16 2 4" xfId="3516"/>
    <cellStyle name="20% - Accent4 16 2 4 2" xfId="3517"/>
    <cellStyle name="20% - Accent4 16 2 5" xfId="3518"/>
    <cellStyle name="20% - Accent4 16 3" xfId="3519"/>
    <cellStyle name="20% - Accent4 16 3 2" xfId="3520"/>
    <cellStyle name="20% - Accent4 16 3 2 2" xfId="3521"/>
    <cellStyle name="20% - Accent4 16 3 3" xfId="3522"/>
    <cellStyle name="20% - Accent4 16 3 3 2" xfId="3523"/>
    <cellStyle name="20% - Accent4 16 3 4" xfId="3524"/>
    <cellStyle name="20% - Accent4 16 4" xfId="3525"/>
    <cellStyle name="20% - Accent4 16 4 2" xfId="3526"/>
    <cellStyle name="20% - Accent4 16 4 2 2" xfId="3527"/>
    <cellStyle name="20% - Accent4 16 4 3" xfId="3528"/>
    <cellStyle name="20% - Accent4 16 4 3 2" xfId="3529"/>
    <cellStyle name="20% - Accent4 16 4 4" xfId="3530"/>
    <cellStyle name="20% - Accent4 16 5" xfId="3531"/>
    <cellStyle name="20% - Accent4 16 5 2" xfId="3532"/>
    <cellStyle name="20% - Accent4 16 6" xfId="3533"/>
    <cellStyle name="20% - Accent4 16 6 2" xfId="3534"/>
    <cellStyle name="20% - Accent4 16 7" xfId="3535"/>
    <cellStyle name="20% - Accent4 17" xfId="3536"/>
    <cellStyle name="20% - Accent4 17 2" xfId="3537"/>
    <cellStyle name="20% - Accent4 17 2 2" xfId="3538"/>
    <cellStyle name="20% - Accent4 17 2 2 2" xfId="3539"/>
    <cellStyle name="20% - Accent4 17 2 2 2 2" xfId="3540"/>
    <cellStyle name="20% - Accent4 17 2 2 3" xfId="3541"/>
    <cellStyle name="20% - Accent4 17 2 2 3 2" xfId="3542"/>
    <cellStyle name="20% - Accent4 17 2 2 4" xfId="3543"/>
    <cellStyle name="20% - Accent4 17 2 3" xfId="3544"/>
    <cellStyle name="20% - Accent4 17 2 3 2" xfId="3545"/>
    <cellStyle name="20% - Accent4 17 2 4" xfId="3546"/>
    <cellStyle name="20% - Accent4 17 2 4 2" xfId="3547"/>
    <cellStyle name="20% - Accent4 17 2 5" xfId="3548"/>
    <cellStyle name="20% - Accent4 17 3" xfId="3549"/>
    <cellStyle name="20% - Accent4 17 3 2" xfId="3550"/>
    <cellStyle name="20% - Accent4 17 3 2 2" xfId="3551"/>
    <cellStyle name="20% - Accent4 17 3 3" xfId="3552"/>
    <cellStyle name="20% - Accent4 17 3 3 2" xfId="3553"/>
    <cellStyle name="20% - Accent4 17 3 4" xfId="3554"/>
    <cellStyle name="20% - Accent4 17 4" xfId="3555"/>
    <cellStyle name="20% - Accent4 17 4 2" xfId="3556"/>
    <cellStyle name="20% - Accent4 17 4 2 2" xfId="3557"/>
    <cellStyle name="20% - Accent4 17 4 3" xfId="3558"/>
    <cellStyle name="20% - Accent4 17 4 3 2" xfId="3559"/>
    <cellStyle name="20% - Accent4 17 4 4" xfId="3560"/>
    <cellStyle name="20% - Accent4 17 5" xfId="3561"/>
    <cellStyle name="20% - Accent4 17 5 2" xfId="3562"/>
    <cellStyle name="20% - Accent4 17 6" xfId="3563"/>
    <cellStyle name="20% - Accent4 17 6 2" xfId="3564"/>
    <cellStyle name="20% - Accent4 17 7" xfId="3565"/>
    <cellStyle name="20% - Accent4 18" xfId="3566"/>
    <cellStyle name="20% - Accent4 18 2" xfId="3567"/>
    <cellStyle name="20% - Accent4 18 2 2" xfId="3568"/>
    <cellStyle name="20% - Accent4 18 2 2 2" xfId="3569"/>
    <cellStyle name="20% - Accent4 18 2 2 2 2" xfId="3570"/>
    <cellStyle name="20% - Accent4 18 2 2 3" xfId="3571"/>
    <cellStyle name="20% - Accent4 18 2 2 3 2" xfId="3572"/>
    <cellStyle name="20% - Accent4 18 2 2 4" xfId="3573"/>
    <cellStyle name="20% - Accent4 18 2 3" xfId="3574"/>
    <cellStyle name="20% - Accent4 18 2 3 2" xfId="3575"/>
    <cellStyle name="20% - Accent4 18 2 4" xfId="3576"/>
    <cellStyle name="20% - Accent4 18 2 4 2" xfId="3577"/>
    <cellStyle name="20% - Accent4 18 2 5" xfId="3578"/>
    <cellStyle name="20% - Accent4 18 3" xfId="3579"/>
    <cellStyle name="20% - Accent4 18 3 2" xfId="3580"/>
    <cellStyle name="20% - Accent4 18 3 2 2" xfId="3581"/>
    <cellStyle name="20% - Accent4 18 3 3" xfId="3582"/>
    <cellStyle name="20% - Accent4 18 3 3 2" xfId="3583"/>
    <cellStyle name="20% - Accent4 18 3 4" xfId="3584"/>
    <cellStyle name="20% - Accent4 18 4" xfId="3585"/>
    <cellStyle name="20% - Accent4 18 4 2" xfId="3586"/>
    <cellStyle name="20% - Accent4 18 4 2 2" xfId="3587"/>
    <cellStyle name="20% - Accent4 18 4 3" xfId="3588"/>
    <cellStyle name="20% - Accent4 18 4 3 2" xfId="3589"/>
    <cellStyle name="20% - Accent4 18 4 4" xfId="3590"/>
    <cellStyle name="20% - Accent4 18 5" xfId="3591"/>
    <cellStyle name="20% - Accent4 18 5 2" xfId="3592"/>
    <cellStyle name="20% - Accent4 18 6" xfId="3593"/>
    <cellStyle name="20% - Accent4 18 6 2" xfId="3594"/>
    <cellStyle name="20% - Accent4 18 7" xfId="3595"/>
    <cellStyle name="20% - Accent4 19" xfId="3596"/>
    <cellStyle name="20% - Accent4 19 2" xfId="3597"/>
    <cellStyle name="20% - Accent4 19 2 2" xfId="3598"/>
    <cellStyle name="20% - Accent4 19 2 2 2" xfId="3599"/>
    <cellStyle name="20% - Accent4 19 2 2 2 2" xfId="3600"/>
    <cellStyle name="20% - Accent4 19 2 2 3" xfId="3601"/>
    <cellStyle name="20% - Accent4 19 2 2 3 2" xfId="3602"/>
    <cellStyle name="20% - Accent4 19 2 2 4" xfId="3603"/>
    <cellStyle name="20% - Accent4 19 2 3" xfId="3604"/>
    <cellStyle name="20% - Accent4 19 2 3 2" xfId="3605"/>
    <cellStyle name="20% - Accent4 19 2 4" xfId="3606"/>
    <cellStyle name="20% - Accent4 19 2 4 2" xfId="3607"/>
    <cellStyle name="20% - Accent4 19 2 5" xfId="3608"/>
    <cellStyle name="20% - Accent4 19 3" xfId="3609"/>
    <cellStyle name="20% - Accent4 19 3 2" xfId="3610"/>
    <cellStyle name="20% - Accent4 19 3 2 2" xfId="3611"/>
    <cellStyle name="20% - Accent4 19 3 3" xfId="3612"/>
    <cellStyle name="20% - Accent4 19 3 3 2" xfId="3613"/>
    <cellStyle name="20% - Accent4 19 3 4" xfId="3614"/>
    <cellStyle name="20% - Accent4 19 4" xfId="3615"/>
    <cellStyle name="20% - Accent4 19 4 2" xfId="3616"/>
    <cellStyle name="20% - Accent4 19 4 2 2" xfId="3617"/>
    <cellStyle name="20% - Accent4 19 4 3" xfId="3618"/>
    <cellStyle name="20% - Accent4 19 4 3 2" xfId="3619"/>
    <cellStyle name="20% - Accent4 19 4 4" xfId="3620"/>
    <cellStyle name="20% - Accent4 19 5" xfId="3621"/>
    <cellStyle name="20% - Accent4 19 5 2" xfId="3622"/>
    <cellStyle name="20% - Accent4 19 6" xfId="3623"/>
    <cellStyle name="20% - Accent4 19 6 2" xfId="3624"/>
    <cellStyle name="20% - Accent4 19 7" xfId="3625"/>
    <cellStyle name="20% - Accent4 2" xfId="67"/>
    <cellStyle name="20% - Accent4 2 2" xfId="732"/>
    <cellStyle name="20% - Accent4 2 3" xfId="3626"/>
    <cellStyle name="20% - Accent4 2 3 2" xfId="3627"/>
    <cellStyle name="20% - Accent4 2 3 2 2" xfId="3628"/>
    <cellStyle name="20% - Accent4 2 3 2 2 2" xfId="3629"/>
    <cellStyle name="20% - Accent4 2 3 2 2 2 2" xfId="3630"/>
    <cellStyle name="20% - Accent4 2 3 2 2 3" xfId="3631"/>
    <cellStyle name="20% - Accent4 2 3 2 2 3 2" xfId="3632"/>
    <cellStyle name="20% - Accent4 2 3 2 2 4" xfId="3633"/>
    <cellStyle name="20% - Accent4 2 3 2 3" xfId="3634"/>
    <cellStyle name="20% - Accent4 2 3 2 3 2" xfId="3635"/>
    <cellStyle name="20% - Accent4 2 3 2 4" xfId="3636"/>
    <cellStyle name="20% - Accent4 2 3 2 4 2" xfId="3637"/>
    <cellStyle name="20% - Accent4 2 3 2 5" xfId="3638"/>
    <cellStyle name="20% - Accent4 2 3 3" xfId="3639"/>
    <cellStyle name="20% - Accent4 2 3 3 2" xfId="3640"/>
    <cellStyle name="20% - Accent4 2 3 3 2 2" xfId="3641"/>
    <cellStyle name="20% - Accent4 2 3 3 3" xfId="3642"/>
    <cellStyle name="20% - Accent4 2 3 3 3 2" xfId="3643"/>
    <cellStyle name="20% - Accent4 2 3 3 4" xfId="3644"/>
    <cellStyle name="20% - Accent4 2 3 4" xfId="3645"/>
    <cellStyle name="20% - Accent4 2 3 4 2" xfId="3646"/>
    <cellStyle name="20% - Accent4 2 3 4 2 2" xfId="3647"/>
    <cellStyle name="20% - Accent4 2 3 4 3" xfId="3648"/>
    <cellStyle name="20% - Accent4 2 3 4 3 2" xfId="3649"/>
    <cellStyle name="20% - Accent4 2 3 4 4" xfId="3650"/>
    <cellStyle name="20% - Accent4 2 3 5" xfId="3651"/>
    <cellStyle name="20% - Accent4 2 3 5 2" xfId="3652"/>
    <cellStyle name="20% - Accent4 2 3 6" xfId="3653"/>
    <cellStyle name="20% - Accent4 2 3 6 2" xfId="3654"/>
    <cellStyle name="20% - Accent4 2 3 7" xfId="3655"/>
    <cellStyle name="20% - Accent4 20" xfId="3656"/>
    <cellStyle name="20% - Accent4 20 2" xfId="3657"/>
    <cellStyle name="20% - Accent4 20 2 2" xfId="3658"/>
    <cellStyle name="20% - Accent4 20 2 2 2" xfId="3659"/>
    <cellStyle name="20% - Accent4 20 2 2 2 2" xfId="3660"/>
    <cellStyle name="20% - Accent4 20 2 2 3" xfId="3661"/>
    <cellStyle name="20% - Accent4 20 2 2 3 2" xfId="3662"/>
    <cellStyle name="20% - Accent4 20 2 2 4" xfId="3663"/>
    <cellStyle name="20% - Accent4 20 2 3" xfId="3664"/>
    <cellStyle name="20% - Accent4 20 2 3 2" xfId="3665"/>
    <cellStyle name="20% - Accent4 20 2 4" xfId="3666"/>
    <cellStyle name="20% - Accent4 20 2 4 2" xfId="3667"/>
    <cellStyle name="20% - Accent4 20 2 5" xfId="3668"/>
    <cellStyle name="20% - Accent4 20 3" xfId="3669"/>
    <cellStyle name="20% - Accent4 20 3 2" xfId="3670"/>
    <cellStyle name="20% - Accent4 20 3 2 2" xfId="3671"/>
    <cellStyle name="20% - Accent4 20 3 3" xfId="3672"/>
    <cellStyle name="20% - Accent4 20 3 3 2" xfId="3673"/>
    <cellStyle name="20% - Accent4 20 3 4" xfId="3674"/>
    <cellStyle name="20% - Accent4 20 4" xfId="3675"/>
    <cellStyle name="20% - Accent4 20 4 2" xfId="3676"/>
    <cellStyle name="20% - Accent4 20 4 2 2" xfId="3677"/>
    <cellStyle name="20% - Accent4 20 4 3" xfId="3678"/>
    <cellStyle name="20% - Accent4 20 4 3 2" xfId="3679"/>
    <cellStyle name="20% - Accent4 20 4 4" xfId="3680"/>
    <cellStyle name="20% - Accent4 20 5" xfId="3681"/>
    <cellStyle name="20% - Accent4 20 5 2" xfId="3682"/>
    <cellStyle name="20% - Accent4 20 6" xfId="3683"/>
    <cellStyle name="20% - Accent4 20 6 2" xfId="3684"/>
    <cellStyle name="20% - Accent4 20 7" xfId="3685"/>
    <cellStyle name="20% - Accent4 21" xfId="3686"/>
    <cellStyle name="20% - Accent4 22" xfId="3687"/>
    <cellStyle name="20% - Accent4 22 2" xfId="3688"/>
    <cellStyle name="20% - Accent4 22 2 2" xfId="3689"/>
    <cellStyle name="20% - Accent4 22 2 2 2" xfId="3690"/>
    <cellStyle name="20% - Accent4 22 2 2 2 2" xfId="3691"/>
    <cellStyle name="20% - Accent4 22 2 2 3" xfId="3692"/>
    <cellStyle name="20% - Accent4 22 2 2 3 2" xfId="3693"/>
    <cellStyle name="20% - Accent4 22 2 2 4" xfId="3694"/>
    <cellStyle name="20% - Accent4 22 2 3" xfId="3695"/>
    <cellStyle name="20% - Accent4 22 2 3 2" xfId="3696"/>
    <cellStyle name="20% - Accent4 22 2 4" xfId="3697"/>
    <cellStyle name="20% - Accent4 22 2 4 2" xfId="3698"/>
    <cellStyle name="20% - Accent4 22 2 5" xfId="3699"/>
    <cellStyle name="20% - Accent4 22 3" xfId="3700"/>
    <cellStyle name="20% - Accent4 22 3 2" xfId="3701"/>
    <cellStyle name="20% - Accent4 22 3 2 2" xfId="3702"/>
    <cellStyle name="20% - Accent4 22 3 3" xfId="3703"/>
    <cellStyle name="20% - Accent4 22 3 3 2" xfId="3704"/>
    <cellStyle name="20% - Accent4 22 3 4" xfId="3705"/>
    <cellStyle name="20% - Accent4 22 4" xfId="3706"/>
    <cellStyle name="20% - Accent4 22 4 2" xfId="3707"/>
    <cellStyle name="20% - Accent4 22 4 2 2" xfId="3708"/>
    <cellStyle name="20% - Accent4 22 4 3" xfId="3709"/>
    <cellStyle name="20% - Accent4 22 4 3 2" xfId="3710"/>
    <cellStyle name="20% - Accent4 22 4 4" xfId="3711"/>
    <cellStyle name="20% - Accent4 22 5" xfId="3712"/>
    <cellStyle name="20% - Accent4 22 5 2" xfId="3713"/>
    <cellStyle name="20% - Accent4 22 6" xfId="3714"/>
    <cellStyle name="20% - Accent4 22 6 2" xfId="3715"/>
    <cellStyle name="20% - Accent4 22 7" xfId="3716"/>
    <cellStyle name="20% - Accent4 23" xfId="3717"/>
    <cellStyle name="20% - Accent4 23 2" xfId="3718"/>
    <cellStyle name="20% - Accent4 23 2 2" xfId="3719"/>
    <cellStyle name="20% - Accent4 23 2 2 2" xfId="3720"/>
    <cellStyle name="20% - Accent4 23 2 3" xfId="3721"/>
    <cellStyle name="20% - Accent4 23 2 3 2" xfId="3722"/>
    <cellStyle name="20% - Accent4 23 2 4" xfId="3723"/>
    <cellStyle name="20% - Accent4 23 3" xfId="3724"/>
    <cellStyle name="20% - Accent4 23 3 2" xfId="3725"/>
    <cellStyle name="20% - Accent4 23 4" xfId="3726"/>
    <cellStyle name="20% - Accent4 23 4 2" xfId="3727"/>
    <cellStyle name="20% - Accent4 23 5" xfId="3728"/>
    <cellStyle name="20% - Accent4 24" xfId="3729"/>
    <cellStyle name="20% - Accent4 24 2" xfId="3730"/>
    <cellStyle name="20% - Accent4 24 2 2" xfId="3731"/>
    <cellStyle name="20% - Accent4 24 3" xfId="3732"/>
    <cellStyle name="20% - Accent4 24 3 2" xfId="3733"/>
    <cellStyle name="20% - Accent4 24 4" xfId="3734"/>
    <cellStyle name="20% - Accent4 25" xfId="3735"/>
    <cellStyle name="20% - Accent4 25 2" xfId="3736"/>
    <cellStyle name="20% - Accent4 25 2 2" xfId="3737"/>
    <cellStyle name="20% - Accent4 25 3" xfId="3738"/>
    <cellStyle name="20% - Accent4 25 3 2" xfId="3739"/>
    <cellStyle name="20% - Accent4 25 4" xfId="3740"/>
    <cellStyle name="20% - Accent4 26" xfId="3741"/>
    <cellStyle name="20% - Accent4 27" xfId="3742"/>
    <cellStyle name="20% - Accent4 27 2" xfId="3743"/>
    <cellStyle name="20% - Accent4 28" xfId="3744"/>
    <cellStyle name="20% - Accent4 28 2" xfId="3745"/>
    <cellStyle name="20% - Accent4 29" xfId="3746"/>
    <cellStyle name="20% - Accent4 29 2" xfId="3747"/>
    <cellStyle name="20% - Accent4 3" xfId="68"/>
    <cellStyle name="20% - Accent4 3 2" xfId="733"/>
    <cellStyle name="20% - Accent4 3 3" xfId="3748"/>
    <cellStyle name="20% - Accent4 3 3 2" xfId="3749"/>
    <cellStyle name="20% - Accent4 3 3 2 2" xfId="3750"/>
    <cellStyle name="20% - Accent4 3 3 2 2 2" xfId="3751"/>
    <cellStyle name="20% - Accent4 3 3 2 2 2 2" xfId="3752"/>
    <cellStyle name="20% - Accent4 3 3 2 2 3" xfId="3753"/>
    <cellStyle name="20% - Accent4 3 3 2 2 3 2" xfId="3754"/>
    <cellStyle name="20% - Accent4 3 3 2 2 4" xfId="3755"/>
    <cellStyle name="20% - Accent4 3 3 2 3" xfId="3756"/>
    <cellStyle name="20% - Accent4 3 3 2 3 2" xfId="3757"/>
    <cellStyle name="20% - Accent4 3 3 2 4" xfId="3758"/>
    <cellStyle name="20% - Accent4 3 3 2 4 2" xfId="3759"/>
    <cellStyle name="20% - Accent4 3 3 2 5" xfId="3760"/>
    <cellStyle name="20% - Accent4 3 3 3" xfId="3761"/>
    <cellStyle name="20% - Accent4 3 3 3 2" xfId="3762"/>
    <cellStyle name="20% - Accent4 3 3 3 2 2" xfId="3763"/>
    <cellStyle name="20% - Accent4 3 3 3 3" xfId="3764"/>
    <cellStyle name="20% - Accent4 3 3 3 3 2" xfId="3765"/>
    <cellStyle name="20% - Accent4 3 3 3 4" xfId="3766"/>
    <cellStyle name="20% - Accent4 3 3 4" xfId="3767"/>
    <cellStyle name="20% - Accent4 3 3 4 2" xfId="3768"/>
    <cellStyle name="20% - Accent4 3 3 4 2 2" xfId="3769"/>
    <cellStyle name="20% - Accent4 3 3 4 3" xfId="3770"/>
    <cellStyle name="20% - Accent4 3 3 4 3 2" xfId="3771"/>
    <cellStyle name="20% - Accent4 3 3 4 4" xfId="3772"/>
    <cellStyle name="20% - Accent4 3 3 5" xfId="3773"/>
    <cellStyle name="20% - Accent4 3 3 5 2" xfId="3774"/>
    <cellStyle name="20% - Accent4 3 3 6" xfId="3775"/>
    <cellStyle name="20% - Accent4 3 3 6 2" xfId="3776"/>
    <cellStyle name="20% - Accent4 3 3 7" xfId="3777"/>
    <cellStyle name="20% - Accent4 30" xfId="3778"/>
    <cellStyle name="20% - Accent4 31" xfId="3779"/>
    <cellStyle name="20% - Accent4 4" xfId="375"/>
    <cellStyle name="20% - Accent4 4 2" xfId="3780"/>
    <cellStyle name="20% - Accent4 4 2 2" xfId="3781"/>
    <cellStyle name="20% - Accent4 4 2 2 2" xfId="3782"/>
    <cellStyle name="20% - Accent4 4 2 2 2 2" xfId="3783"/>
    <cellStyle name="20% - Accent4 4 2 2 2 2 2" xfId="3784"/>
    <cellStyle name="20% - Accent4 4 2 2 2 3" xfId="3785"/>
    <cellStyle name="20% - Accent4 4 2 2 2 3 2" xfId="3786"/>
    <cellStyle name="20% - Accent4 4 2 2 2 4" xfId="3787"/>
    <cellStyle name="20% - Accent4 4 2 2 3" xfId="3788"/>
    <cellStyle name="20% - Accent4 4 2 2 3 2" xfId="3789"/>
    <cellStyle name="20% - Accent4 4 2 2 4" xfId="3790"/>
    <cellStyle name="20% - Accent4 4 2 2 4 2" xfId="3791"/>
    <cellStyle name="20% - Accent4 4 2 2 5" xfId="3792"/>
    <cellStyle name="20% - Accent4 4 2 3" xfId="3793"/>
    <cellStyle name="20% - Accent4 4 2 3 2" xfId="3794"/>
    <cellStyle name="20% - Accent4 4 2 3 2 2" xfId="3795"/>
    <cellStyle name="20% - Accent4 4 2 3 3" xfId="3796"/>
    <cellStyle name="20% - Accent4 4 2 3 3 2" xfId="3797"/>
    <cellStyle name="20% - Accent4 4 2 3 4" xfId="3798"/>
    <cellStyle name="20% - Accent4 4 2 4" xfId="3799"/>
    <cellStyle name="20% - Accent4 4 2 4 2" xfId="3800"/>
    <cellStyle name="20% - Accent4 4 2 4 2 2" xfId="3801"/>
    <cellStyle name="20% - Accent4 4 2 4 3" xfId="3802"/>
    <cellStyle name="20% - Accent4 4 2 4 3 2" xfId="3803"/>
    <cellStyle name="20% - Accent4 4 2 4 4" xfId="3804"/>
    <cellStyle name="20% - Accent4 4 2 5" xfId="3805"/>
    <cellStyle name="20% - Accent4 4 2 5 2" xfId="3806"/>
    <cellStyle name="20% - Accent4 4 2 6" xfId="3807"/>
    <cellStyle name="20% - Accent4 4 2 6 2" xfId="3808"/>
    <cellStyle name="20% - Accent4 4 2 7" xfId="3809"/>
    <cellStyle name="20% - Accent4 4 3" xfId="3810"/>
    <cellStyle name="20% - Accent4 4 3 2" xfId="3811"/>
    <cellStyle name="20% - Accent4 4 3 2 2" xfId="3812"/>
    <cellStyle name="20% - Accent4 4 3 2 2 2" xfId="3813"/>
    <cellStyle name="20% - Accent4 4 3 2 3" xfId="3814"/>
    <cellStyle name="20% - Accent4 4 3 2 3 2" xfId="3815"/>
    <cellStyle name="20% - Accent4 4 3 2 4" xfId="3816"/>
    <cellStyle name="20% - Accent4 4 3 3" xfId="3817"/>
    <cellStyle name="20% - Accent4 4 3 3 2" xfId="3818"/>
    <cellStyle name="20% - Accent4 4 3 4" xfId="3819"/>
    <cellStyle name="20% - Accent4 4 3 4 2" xfId="3820"/>
    <cellStyle name="20% - Accent4 4 3 5" xfId="3821"/>
    <cellStyle name="20% - Accent4 4 4" xfId="3822"/>
    <cellStyle name="20% - Accent4 4 4 2" xfId="3823"/>
    <cellStyle name="20% - Accent4 4 4 2 2" xfId="3824"/>
    <cellStyle name="20% - Accent4 4 4 3" xfId="3825"/>
    <cellStyle name="20% - Accent4 4 4 3 2" xfId="3826"/>
    <cellStyle name="20% - Accent4 4 4 4" xfId="3827"/>
    <cellStyle name="20% - Accent4 4 5" xfId="3828"/>
    <cellStyle name="20% - Accent4 4 5 2" xfId="3829"/>
    <cellStyle name="20% - Accent4 4 5 2 2" xfId="3830"/>
    <cellStyle name="20% - Accent4 4 5 3" xfId="3831"/>
    <cellStyle name="20% - Accent4 4 5 3 2" xfId="3832"/>
    <cellStyle name="20% - Accent4 4 5 4" xfId="3833"/>
    <cellStyle name="20% - Accent4 4 6" xfId="3834"/>
    <cellStyle name="20% - Accent4 4 6 2" xfId="3835"/>
    <cellStyle name="20% - Accent4 4 7" xfId="3836"/>
    <cellStyle name="20% - Accent4 4 7 2" xfId="3837"/>
    <cellStyle name="20% - Accent4 4 8" xfId="3838"/>
    <cellStyle name="20% - Accent4 5" xfId="376"/>
    <cellStyle name="20% - Accent4 5 2" xfId="3839"/>
    <cellStyle name="20% - Accent4 5 2 2" xfId="3840"/>
    <cellStyle name="20% - Accent4 5 2 2 2" xfId="3841"/>
    <cellStyle name="20% - Accent4 5 2 2 2 2" xfId="3842"/>
    <cellStyle name="20% - Accent4 5 2 2 3" xfId="3843"/>
    <cellStyle name="20% - Accent4 5 2 2 3 2" xfId="3844"/>
    <cellStyle name="20% - Accent4 5 2 2 4" xfId="3845"/>
    <cellStyle name="20% - Accent4 5 2 3" xfId="3846"/>
    <cellStyle name="20% - Accent4 5 2 3 2" xfId="3847"/>
    <cellStyle name="20% - Accent4 5 2 4" xfId="3848"/>
    <cellStyle name="20% - Accent4 5 2 4 2" xfId="3849"/>
    <cellStyle name="20% - Accent4 5 2 5" xfId="3850"/>
    <cellStyle name="20% - Accent4 5 3" xfId="3851"/>
    <cellStyle name="20% - Accent4 5 3 2" xfId="3852"/>
    <cellStyle name="20% - Accent4 5 3 2 2" xfId="3853"/>
    <cellStyle name="20% - Accent4 5 3 3" xfId="3854"/>
    <cellStyle name="20% - Accent4 5 3 3 2" xfId="3855"/>
    <cellStyle name="20% - Accent4 5 3 4" xfId="3856"/>
    <cellStyle name="20% - Accent4 5 4" xfId="3857"/>
    <cellStyle name="20% - Accent4 5 4 2" xfId="3858"/>
    <cellStyle name="20% - Accent4 5 4 2 2" xfId="3859"/>
    <cellStyle name="20% - Accent4 5 4 3" xfId="3860"/>
    <cellStyle name="20% - Accent4 5 4 3 2" xfId="3861"/>
    <cellStyle name="20% - Accent4 5 4 4" xfId="3862"/>
    <cellStyle name="20% - Accent4 5 5" xfId="3863"/>
    <cellStyle name="20% - Accent4 5 5 2" xfId="3864"/>
    <cellStyle name="20% - Accent4 5 6" xfId="3865"/>
    <cellStyle name="20% - Accent4 5 6 2" xfId="3866"/>
    <cellStyle name="20% - Accent4 5 7" xfId="3867"/>
    <cellStyle name="20% - Accent4 6" xfId="377"/>
    <cellStyle name="20% - Accent4 6 2" xfId="3868"/>
    <cellStyle name="20% - Accent4 6 2 2" xfId="3869"/>
    <cellStyle name="20% - Accent4 6 2 2 2" xfId="3870"/>
    <cellStyle name="20% - Accent4 6 2 2 2 2" xfId="3871"/>
    <cellStyle name="20% - Accent4 6 2 2 3" xfId="3872"/>
    <cellStyle name="20% - Accent4 6 2 2 3 2" xfId="3873"/>
    <cellStyle name="20% - Accent4 6 2 2 4" xfId="3874"/>
    <cellStyle name="20% - Accent4 6 2 3" xfId="3875"/>
    <cellStyle name="20% - Accent4 6 2 3 2" xfId="3876"/>
    <cellStyle name="20% - Accent4 6 2 4" xfId="3877"/>
    <cellStyle name="20% - Accent4 6 2 4 2" xfId="3878"/>
    <cellStyle name="20% - Accent4 6 2 5" xfId="3879"/>
    <cellStyle name="20% - Accent4 6 3" xfId="3880"/>
    <cellStyle name="20% - Accent4 6 3 2" xfId="3881"/>
    <cellStyle name="20% - Accent4 6 3 2 2" xfId="3882"/>
    <cellStyle name="20% - Accent4 6 3 3" xfId="3883"/>
    <cellStyle name="20% - Accent4 6 3 3 2" xfId="3884"/>
    <cellStyle name="20% - Accent4 6 3 4" xfId="3885"/>
    <cellStyle name="20% - Accent4 6 4" xfId="3886"/>
    <cellStyle name="20% - Accent4 6 4 2" xfId="3887"/>
    <cellStyle name="20% - Accent4 6 4 2 2" xfId="3888"/>
    <cellStyle name="20% - Accent4 6 4 3" xfId="3889"/>
    <cellStyle name="20% - Accent4 6 4 3 2" xfId="3890"/>
    <cellStyle name="20% - Accent4 6 4 4" xfId="3891"/>
    <cellStyle name="20% - Accent4 6 5" xfId="3892"/>
    <cellStyle name="20% - Accent4 6 5 2" xfId="3893"/>
    <cellStyle name="20% - Accent4 6 6" xfId="3894"/>
    <cellStyle name="20% - Accent4 6 6 2" xfId="3895"/>
    <cellStyle name="20% - Accent4 6 7" xfId="3896"/>
    <cellStyle name="20% - Accent4 7" xfId="378"/>
    <cellStyle name="20% - Accent4 7 2" xfId="3897"/>
    <cellStyle name="20% - Accent4 7 2 2" xfId="3898"/>
    <cellStyle name="20% - Accent4 7 2 2 2" xfId="3899"/>
    <cellStyle name="20% - Accent4 7 2 2 2 2" xfId="3900"/>
    <cellStyle name="20% - Accent4 7 2 2 3" xfId="3901"/>
    <cellStyle name="20% - Accent4 7 2 2 3 2" xfId="3902"/>
    <cellStyle name="20% - Accent4 7 2 2 4" xfId="3903"/>
    <cellStyle name="20% - Accent4 7 2 3" xfId="3904"/>
    <cellStyle name="20% - Accent4 7 2 3 2" xfId="3905"/>
    <cellStyle name="20% - Accent4 7 2 4" xfId="3906"/>
    <cellStyle name="20% - Accent4 7 2 4 2" xfId="3907"/>
    <cellStyle name="20% - Accent4 7 2 5" xfId="3908"/>
    <cellStyle name="20% - Accent4 7 3" xfId="3909"/>
    <cellStyle name="20% - Accent4 7 3 2" xfId="3910"/>
    <cellStyle name="20% - Accent4 7 3 2 2" xfId="3911"/>
    <cellStyle name="20% - Accent4 7 3 3" xfId="3912"/>
    <cellStyle name="20% - Accent4 7 3 3 2" xfId="3913"/>
    <cellStyle name="20% - Accent4 7 3 4" xfId="3914"/>
    <cellStyle name="20% - Accent4 7 4" xfId="3915"/>
    <cellStyle name="20% - Accent4 7 4 2" xfId="3916"/>
    <cellStyle name="20% - Accent4 7 4 2 2" xfId="3917"/>
    <cellStyle name="20% - Accent4 7 4 3" xfId="3918"/>
    <cellStyle name="20% - Accent4 7 4 3 2" xfId="3919"/>
    <cellStyle name="20% - Accent4 7 4 4" xfId="3920"/>
    <cellStyle name="20% - Accent4 7 5" xfId="3921"/>
    <cellStyle name="20% - Accent4 7 5 2" xfId="3922"/>
    <cellStyle name="20% - Accent4 7 6" xfId="3923"/>
    <cellStyle name="20% - Accent4 7 6 2" xfId="3924"/>
    <cellStyle name="20% - Accent4 7 7" xfId="3925"/>
    <cellStyle name="20% - Accent4 8" xfId="379"/>
    <cellStyle name="20% - Accent4 8 2" xfId="3926"/>
    <cellStyle name="20% - Accent4 8 2 2" xfId="3927"/>
    <cellStyle name="20% - Accent4 8 2 2 2" xfId="3928"/>
    <cellStyle name="20% - Accent4 8 2 2 2 2" xfId="3929"/>
    <cellStyle name="20% - Accent4 8 2 2 3" xfId="3930"/>
    <cellStyle name="20% - Accent4 8 2 2 3 2" xfId="3931"/>
    <cellStyle name="20% - Accent4 8 2 2 4" xfId="3932"/>
    <cellStyle name="20% - Accent4 8 2 3" xfId="3933"/>
    <cellStyle name="20% - Accent4 8 2 3 2" xfId="3934"/>
    <cellStyle name="20% - Accent4 8 2 4" xfId="3935"/>
    <cellStyle name="20% - Accent4 8 2 4 2" xfId="3936"/>
    <cellStyle name="20% - Accent4 8 2 5" xfId="3937"/>
    <cellStyle name="20% - Accent4 8 3" xfId="3938"/>
    <cellStyle name="20% - Accent4 8 3 2" xfId="3939"/>
    <cellStyle name="20% - Accent4 8 3 2 2" xfId="3940"/>
    <cellStyle name="20% - Accent4 8 3 3" xfId="3941"/>
    <cellStyle name="20% - Accent4 8 3 3 2" xfId="3942"/>
    <cellStyle name="20% - Accent4 8 3 4" xfId="3943"/>
    <cellStyle name="20% - Accent4 8 4" xfId="3944"/>
    <cellStyle name="20% - Accent4 8 4 2" xfId="3945"/>
    <cellStyle name="20% - Accent4 8 4 2 2" xfId="3946"/>
    <cellStyle name="20% - Accent4 8 4 3" xfId="3947"/>
    <cellStyle name="20% - Accent4 8 4 3 2" xfId="3948"/>
    <cellStyle name="20% - Accent4 8 4 4" xfId="3949"/>
    <cellStyle name="20% - Accent4 8 5" xfId="3950"/>
    <cellStyle name="20% - Accent4 8 5 2" xfId="3951"/>
    <cellStyle name="20% - Accent4 8 6" xfId="3952"/>
    <cellStyle name="20% - Accent4 8 6 2" xfId="3953"/>
    <cellStyle name="20% - Accent4 8 7" xfId="3954"/>
    <cellStyle name="20% - Accent4 9" xfId="380"/>
    <cellStyle name="20% - Accent4 9 2" xfId="3955"/>
    <cellStyle name="20% - Accent4 9 2 2" xfId="3956"/>
    <cellStyle name="20% - Accent4 9 2 2 2" xfId="3957"/>
    <cellStyle name="20% - Accent4 9 2 2 2 2" xfId="3958"/>
    <cellStyle name="20% - Accent4 9 2 2 3" xfId="3959"/>
    <cellStyle name="20% - Accent4 9 2 2 3 2" xfId="3960"/>
    <cellStyle name="20% - Accent4 9 2 2 4" xfId="3961"/>
    <cellStyle name="20% - Accent4 9 2 3" xfId="3962"/>
    <cellStyle name="20% - Accent4 9 2 3 2" xfId="3963"/>
    <cellStyle name="20% - Accent4 9 2 4" xfId="3964"/>
    <cellStyle name="20% - Accent4 9 2 4 2" xfId="3965"/>
    <cellStyle name="20% - Accent4 9 2 5" xfId="3966"/>
    <cellStyle name="20% - Accent4 9 3" xfId="3967"/>
    <cellStyle name="20% - Accent4 9 3 2" xfId="3968"/>
    <cellStyle name="20% - Accent4 9 3 2 2" xfId="3969"/>
    <cellStyle name="20% - Accent4 9 3 3" xfId="3970"/>
    <cellStyle name="20% - Accent4 9 3 3 2" xfId="3971"/>
    <cellStyle name="20% - Accent4 9 3 4" xfId="3972"/>
    <cellStyle name="20% - Accent4 9 4" xfId="3973"/>
    <cellStyle name="20% - Accent4 9 4 2" xfId="3974"/>
    <cellStyle name="20% - Accent4 9 4 2 2" xfId="3975"/>
    <cellStyle name="20% - Accent4 9 4 3" xfId="3976"/>
    <cellStyle name="20% - Accent4 9 4 3 2" xfId="3977"/>
    <cellStyle name="20% - Accent4 9 4 4" xfId="3978"/>
    <cellStyle name="20% - Accent4 9 5" xfId="3979"/>
    <cellStyle name="20% - Accent4 9 5 2" xfId="3980"/>
    <cellStyle name="20% - Accent4 9 6" xfId="3981"/>
    <cellStyle name="20% - Accent4 9 6 2" xfId="3982"/>
    <cellStyle name="20% - Accent4 9 7" xfId="3983"/>
    <cellStyle name="20% - Accent5" xfId="1087" builtinId="46" customBuiltin="1"/>
    <cellStyle name="20% - Accent5 10" xfId="381"/>
    <cellStyle name="20% - Accent5 10 2" xfId="3984"/>
    <cellStyle name="20% - Accent5 10 2 2" xfId="3985"/>
    <cellStyle name="20% - Accent5 10 2 2 2" xfId="3986"/>
    <cellStyle name="20% - Accent5 10 2 2 2 2" xfId="3987"/>
    <cellStyle name="20% - Accent5 10 2 2 3" xfId="3988"/>
    <cellStyle name="20% - Accent5 10 2 2 3 2" xfId="3989"/>
    <cellStyle name="20% - Accent5 10 2 2 4" xfId="3990"/>
    <cellStyle name="20% - Accent5 10 2 3" xfId="3991"/>
    <cellStyle name="20% - Accent5 10 2 3 2" xfId="3992"/>
    <cellStyle name="20% - Accent5 10 2 4" xfId="3993"/>
    <cellStyle name="20% - Accent5 10 2 4 2" xfId="3994"/>
    <cellStyle name="20% - Accent5 10 2 5" xfId="3995"/>
    <cellStyle name="20% - Accent5 10 3" xfId="3996"/>
    <cellStyle name="20% - Accent5 10 3 2" xfId="3997"/>
    <cellStyle name="20% - Accent5 10 3 2 2" xfId="3998"/>
    <cellStyle name="20% - Accent5 10 3 3" xfId="3999"/>
    <cellStyle name="20% - Accent5 10 3 3 2" xfId="4000"/>
    <cellStyle name="20% - Accent5 10 3 4" xfId="4001"/>
    <cellStyle name="20% - Accent5 10 4" xfId="4002"/>
    <cellStyle name="20% - Accent5 10 4 2" xfId="4003"/>
    <cellStyle name="20% - Accent5 10 4 2 2" xfId="4004"/>
    <cellStyle name="20% - Accent5 10 4 3" xfId="4005"/>
    <cellStyle name="20% - Accent5 10 4 3 2" xfId="4006"/>
    <cellStyle name="20% - Accent5 10 4 4" xfId="4007"/>
    <cellStyle name="20% - Accent5 10 5" xfId="4008"/>
    <cellStyle name="20% - Accent5 10 5 2" xfId="4009"/>
    <cellStyle name="20% - Accent5 10 6" xfId="4010"/>
    <cellStyle name="20% - Accent5 10 6 2" xfId="4011"/>
    <cellStyle name="20% - Accent5 10 7" xfId="4012"/>
    <cellStyle name="20% - Accent5 11" xfId="382"/>
    <cellStyle name="20% - Accent5 11 2" xfId="4013"/>
    <cellStyle name="20% - Accent5 11 2 2" xfId="4014"/>
    <cellStyle name="20% - Accent5 11 2 2 2" xfId="4015"/>
    <cellStyle name="20% - Accent5 11 2 2 2 2" xfId="4016"/>
    <cellStyle name="20% - Accent5 11 2 2 3" xfId="4017"/>
    <cellStyle name="20% - Accent5 11 2 2 3 2" xfId="4018"/>
    <cellStyle name="20% - Accent5 11 2 2 4" xfId="4019"/>
    <cellStyle name="20% - Accent5 11 2 3" xfId="4020"/>
    <cellStyle name="20% - Accent5 11 2 3 2" xfId="4021"/>
    <cellStyle name="20% - Accent5 11 2 4" xfId="4022"/>
    <cellStyle name="20% - Accent5 11 2 4 2" xfId="4023"/>
    <cellStyle name="20% - Accent5 11 2 5" xfId="4024"/>
    <cellStyle name="20% - Accent5 11 3" xfId="4025"/>
    <cellStyle name="20% - Accent5 11 3 2" xfId="4026"/>
    <cellStyle name="20% - Accent5 11 3 2 2" xfId="4027"/>
    <cellStyle name="20% - Accent5 11 3 3" xfId="4028"/>
    <cellStyle name="20% - Accent5 11 3 3 2" xfId="4029"/>
    <cellStyle name="20% - Accent5 11 3 4" xfId="4030"/>
    <cellStyle name="20% - Accent5 11 4" xfId="4031"/>
    <cellStyle name="20% - Accent5 11 4 2" xfId="4032"/>
    <cellStyle name="20% - Accent5 11 4 2 2" xfId="4033"/>
    <cellStyle name="20% - Accent5 11 4 3" xfId="4034"/>
    <cellStyle name="20% - Accent5 11 4 3 2" xfId="4035"/>
    <cellStyle name="20% - Accent5 11 4 4" xfId="4036"/>
    <cellStyle name="20% - Accent5 11 5" xfId="4037"/>
    <cellStyle name="20% - Accent5 11 5 2" xfId="4038"/>
    <cellStyle name="20% - Accent5 11 6" xfId="4039"/>
    <cellStyle name="20% - Accent5 11 6 2" xfId="4040"/>
    <cellStyle name="20% - Accent5 11 7" xfId="4041"/>
    <cellStyle name="20% - Accent5 12" xfId="734"/>
    <cellStyle name="20% - Accent5 12 2" xfId="4042"/>
    <cellStyle name="20% - Accent5 12 2 2" xfId="4043"/>
    <cellStyle name="20% - Accent5 12 2 2 2" xfId="4044"/>
    <cellStyle name="20% - Accent5 12 2 2 2 2" xfId="4045"/>
    <cellStyle name="20% - Accent5 12 2 2 3" xfId="4046"/>
    <cellStyle name="20% - Accent5 12 2 2 3 2" xfId="4047"/>
    <cellStyle name="20% - Accent5 12 2 2 4" xfId="4048"/>
    <cellStyle name="20% - Accent5 12 2 3" xfId="4049"/>
    <cellStyle name="20% - Accent5 12 2 3 2" xfId="4050"/>
    <cellStyle name="20% - Accent5 12 2 4" xfId="4051"/>
    <cellStyle name="20% - Accent5 12 2 4 2" xfId="4052"/>
    <cellStyle name="20% - Accent5 12 2 5" xfId="4053"/>
    <cellStyle name="20% - Accent5 12 3" xfId="4054"/>
    <cellStyle name="20% - Accent5 12 3 2" xfId="4055"/>
    <cellStyle name="20% - Accent5 12 3 2 2" xfId="4056"/>
    <cellStyle name="20% - Accent5 12 3 3" xfId="4057"/>
    <cellStyle name="20% - Accent5 12 3 3 2" xfId="4058"/>
    <cellStyle name="20% - Accent5 12 3 4" xfId="4059"/>
    <cellStyle name="20% - Accent5 12 4" xfId="4060"/>
    <cellStyle name="20% - Accent5 12 4 2" xfId="4061"/>
    <cellStyle name="20% - Accent5 12 4 2 2" xfId="4062"/>
    <cellStyle name="20% - Accent5 12 4 3" xfId="4063"/>
    <cellStyle name="20% - Accent5 12 4 3 2" xfId="4064"/>
    <cellStyle name="20% - Accent5 12 4 4" xfId="4065"/>
    <cellStyle name="20% - Accent5 12 5" xfId="4066"/>
    <cellStyle name="20% - Accent5 12 5 2" xfId="4067"/>
    <cellStyle name="20% - Accent5 12 6" xfId="4068"/>
    <cellStyle name="20% - Accent5 12 6 2" xfId="4069"/>
    <cellStyle name="20% - Accent5 12 7" xfId="4070"/>
    <cellStyle name="20% - Accent5 13" xfId="735"/>
    <cellStyle name="20% - Accent5 13 2" xfId="4071"/>
    <cellStyle name="20% - Accent5 13 2 2" xfId="4072"/>
    <cellStyle name="20% - Accent5 13 2 2 2" xfId="4073"/>
    <cellStyle name="20% - Accent5 13 2 2 2 2" xfId="4074"/>
    <cellStyle name="20% - Accent5 13 2 2 3" xfId="4075"/>
    <cellStyle name="20% - Accent5 13 2 2 3 2" xfId="4076"/>
    <cellStyle name="20% - Accent5 13 2 2 4" xfId="4077"/>
    <cellStyle name="20% - Accent5 13 2 3" xfId="4078"/>
    <cellStyle name="20% - Accent5 13 2 3 2" xfId="4079"/>
    <cellStyle name="20% - Accent5 13 2 4" xfId="4080"/>
    <cellStyle name="20% - Accent5 13 2 4 2" xfId="4081"/>
    <cellStyle name="20% - Accent5 13 2 5" xfId="4082"/>
    <cellStyle name="20% - Accent5 13 3" xfId="4083"/>
    <cellStyle name="20% - Accent5 13 3 2" xfId="4084"/>
    <cellStyle name="20% - Accent5 13 3 2 2" xfId="4085"/>
    <cellStyle name="20% - Accent5 13 3 3" xfId="4086"/>
    <cellStyle name="20% - Accent5 13 3 3 2" xfId="4087"/>
    <cellStyle name="20% - Accent5 13 3 4" xfId="4088"/>
    <cellStyle name="20% - Accent5 13 4" xfId="4089"/>
    <cellStyle name="20% - Accent5 13 4 2" xfId="4090"/>
    <cellStyle name="20% - Accent5 13 4 2 2" xfId="4091"/>
    <cellStyle name="20% - Accent5 13 4 3" xfId="4092"/>
    <cellStyle name="20% - Accent5 13 4 3 2" xfId="4093"/>
    <cellStyle name="20% - Accent5 13 4 4" xfId="4094"/>
    <cellStyle name="20% - Accent5 13 5" xfId="4095"/>
    <cellStyle name="20% - Accent5 13 5 2" xfId="4096"/>
    <cellStyle name="20% - Accent5 13 6" xfId="4097"/>
    <cellStyle name="20% - Accent5 13 6 2" xfId="4098"/>
    <cellStyle name="20% - Accent5 13 7" xfId="4099"/>
    <cellStyle name="20% - Accent5 14" xfId="4100"/>
    <cellStyle name="20% - Accent5 14 2" xfId="4101"/>
    <cellStyle name="20% - Accent5 14 2 2" xfId="4102"/>
    <cellStyle name="20% - Accent5 14 2 2 2" xfId="4103"/>
    <cellStyle name="20% - Accent5 14 2 2 2 2" xfId="4104"/>
    <cellStyle name="20% - Accent5 14 2 2 3" xfId="4105"/>
    <cellStyle name="20% - Accent5 14 2 2 3 2" xfId="4106"/>
    <cellStyle name="20% - Accent5 14 2 2 4" xfId="4107"/>
    <cellStyle name="20% - Accent5 14 2 3" xfId="4108"/>
    <cellStyle name="20% - Accent5 14 2 3 2" xfId="4109"/>
    <cellStyle name="20% - Accent5 14 2 4" xfId="4110"/>
    <cellStyle name="20% - Accent5 14 2 4 2" xfId="4111"/>
    <cellStyle name="20% - Accent5 14 2 5" xfId="4112"/>
    <cellStyle name="20% - Accent5 14 3" xfId="4113"/>
    <cellStyle name="20% - Accent5 14 3 2" xfId="4114"/>
    <cellStyle name="20% - Accent5 14 3 2 2" xfId="4115"/>
    <cellStyle name="20% - Accent5 14 3 3" xfId="4116"/>
    <cellStyle name="20% - Accent5 14 3 3 2" xfId="4117"/>
    <cellStyle name="20% - Accent5 14 3 4" xfId="4118"/>
    <cellStyle name="20% - Accent5 14 4" xfId="4119"/>
    <cellStyle name="20% - Accent5 14 4 2" xfId="4120"/>
    <cellStyle name="20% - Accent5 14 4 2 2" xfId="4121"/>
    <cellStyle name="20% - Accent5 14 4 3" xfId="4122"/>
    <cellStyle name="20% - Accent5 14 4 3 2" xfId="4123"/>
    <cellStyle name="20% - Accent5 14 4 4" xfId="4124"/>
    <cellStyle name="20% - Accent5 14 5" xfId="4125"/>
    <cellStyle name="20% - Accent5 14 5 2" xfId="4126"/>
    <cellStyle name="20% - Accent5 14 6" xfId="4127"/>
    <cellStyle name="20% - Accent5 14 6 2" xfId="4128"/>
    <cellStyle name="20% - Accent5 14 7" xfId="4129"/>
    <cellStyle name="20% - Accent5 15" xfId="4130"/>
    <cellStyle name="20% - Accent5 15 2" xfId="4131"/>
    <cellStyle name="20% - Accent5 15 2 2" xfId="4132"/>
    <cellStyle name="20% - Accent5 15 2 2 2" xfId="4133"/>
    <cellStyle name="20% - Accent5 15 2 2 2 2" xfId="4134"/>
    <cellStyle name="20% - Accent5 15 2 2 3" xfId="4135"/>
    <cellStyle name="20% - Accent5 15 2 2 3 2" xfId="4136"/>
    <cellStyle name="20% - Accent5 15 2 2 4" xfId="4137"/>
    <cellStyle name="20% - Accent5 15 2 3" xfId="4138"/>
    <cellStyle name="20% - Accent5 15 2 3 2" xfId="4139"/>
    <cellStyle name="20% - Accent5 15 2 4" xfId="4140"/>
    <cellStyle name="20% - Accent5 15 2 4 2" xfId="4141"/>
    <cellStyle name="20% - Accent5 15 2 5" xfId="4142"/>
    <cellStyle name="20% - Accent5 15 3" xfId="4143"/>
    <cellStyle name="20% - Accent5 15 3 2" xfId="4144"/>
    <cellStyle name="20% - Accent5 15 3 2 2" xfId="4145"/>
    <cellStyle name="20% - Accent5 15 3 3" xfId="4146"/>
    <cellStyle name="20% - Accent5 15 3 3 2" xfId="4147"/>
    <cellStyle name="20% - Accent5 15 3 4" xfId="4148"/>
    <cellStyle name="20% - Accent5 15 4" xfId="4149"/>
    <cellStyle name="20% - Accent5 15 4 2" xfId="4150"/>
    <cellStyle name="20% - Accent5 15 4 2 2" xfId="4151"/>
    <cellStyle name="20% - Accent5 15 4 3" xfId="4152"/>
    <cellStyle name="20% - Accent5 15 4 3 2" xfId="4153"/>
    <cellStyle name="20% - Accent5 15 4 4" xfId="4154"/>
    <cellStyle name="20% - Accent5 15 5" xfId="4155"/>
    <cellStyle name="20% - Accent5 15 5 2" xfId="4156"/>
    <cellStyle name="20% - Accent5 15 6" xfId="4157"/>
    <cellStyle name="20% - Accent5 15 6 2" xfId="4158"/>
    <cellStyle name="20% - Accent5 15 7" xfId="4159"/>
    <cellStyle name="20% - Accent5 16" xfId="4160"/>
    <cellStyle name="20% - Accent5 16 2" xfId="4161"/>
    <cellStyle name="20% - Accent5 16 2 2" xfId="4162"/>
    <cellStyle name="20% - Accent5 16 2 2 2" xfId="4163"/>
    <cellStyle name="20% - Accent5 16 2 2 2 2" xfId="4164"/>
    <cellStyle name="20% - Accent5 16 2 2 3" xfId="4165"/>
    <cellStyle name="20% - Accent5 16 2 2 3 2" xfId="4166"/>
    <cellStyle name="20% - Accent5 16 2 2 4" xfId="4167"/>
    <cellStyle name="20% - Accent5 16 2 3" xfId="4168"/>
    <cellStyle name="20% - Accent5 16 2 3 2" xfId="4169"/>
    <cellStyle name="20% - Accent5 16 2 4" xfId="4170"/>
    <cellStyle name="20% - Accent5 16 2 4 2" xfId="4171"/>
    <cellStyle name="20% - Accent5 16 2 5" xfId="4172"/>
    <cellStyle name="20% - Accent5 16 3" xfId="4173"/>
    <cellStyle name="20% - Accent5 16 3 2" xfId="4174"/>
    <cellStyle name="20% - Accent5 16 3 2 2" xfId="4175"/>
    <cellStyle name="20% - Accent5 16 3 3" xfId="4176"/>
    <cellStyle name="20% - Accent5 16 3 3 2" xfId="4177"/>
    <cellStyle name="20% - Accent5 16 3 4" xfId="4178"/>
    <cellStyle name="20% - Accent5 16 4" xfId="4179"/>
    <cellStyle name="20% - Accent5 16 4 2" xfId="4180"/>
    <cellStyle name="20% - Accent5 16 4 2 2" xfId="4181"/>
    <cellStyle name="20% - Accent5 16 4 3" xfId="4182"/>
    <cellStyle name="20% - Accent5 16 4 3 2" xfId="4183"/>
    <cellStyle name="20% - Accent5 16 4 4" xfId="4184"/>
    <cellStyle name="20% - Accent5 16 5" xfId="4185"/>
    <cellStyle name="20% - Accent5 16 5 2" xfId="4186"/>
    <cellStyle name="20% - Accent5 16 6" xfId="4187"/>
    <cellStyle name="20% - Accent5 16 6 2" xfId="4188"/>
    <cellStyle name="20% - Accent5 16 7" xfId="4189"/>
    <cellStyle name="20% - Accent5 17" xfId="4190"/>
    <cellStyle name="20% - Accent5 17 2" xfId="4191"/>
    <cellStyle name="20% - Accent5 17 2 2" xfId="4192"/>
    <cellStyle name="20% - Accent5 17 2 2 2" xfId="4193"/>
    <cellStyle name="20% - Accent5 17 2 2 2 2" xfId="4194"/>
    <cellStyle name="20% - Accent5 17 2 2 3" xfId="4195"/>
    <cellStyle name="20% - Accent5 17 2 2 3 2" xfId="4196"/>
    <cellStyle name="20% - Accent5 17 2 2 4" xfId="4197"/>
    <cellStyle name="20% - Accent5 17 2 3" xfId="4198"/>
    <cellStyle name="20% - Accent5 17 2 3 2" xfId="4199"/>
    <cellStyle name="20% - Accent5 17 2 4" xfId="4200"/>
    <cellStyle name="20% - Accent5 17 2 4 2" xfId="4201"/>
    <cellStyle name="20% - Accent5 17 2 5" xfId="4202"/>
    <cellStyle name="20% - Accent5 17 3" xfId="4203"/>
    <cellStyle name="20% - Accent5 17 3 2" xfId="4204"/>
    <cellStyle name="20% - Accent5 17 3 2 2" xfId="4205"/>
    <cellStyle name="20% - Accent5 17 3 3" xfId="4206"/>
    <cellStyle name="20% - Accent5 17 3 3 2" xfId="4207"/>
    <cellStyle name="20% - Accent5 17 3 4" xfId="4208"/>
    <cellStyle name="20% - Accent5 17 4" xfId="4209"/>
    <cellStyle name="20% - Accent5 17 4 2" xfId="4210"/>
    <cellStyle name="20% - Accent5 17 4 2 2" xfId="4211"/>
    <cellStyle name="20% - Accent5 17 4 3" xfId="4212"/>
    <cellStyle name="20% - Accent5 17 4 3 2" xfId="4213"/>
    <cellStyle name="20% - Accent5 17 4 4" xfId="4214"/>
    <cellStyle name="20% - Accent5 17 5" xfId="4215"/>
    <cellStyle name="20% - Accent5 17 5 2" xfId="4216"/>
    <cellStyle name="20% - Accent5 17 6" xfId="4217"/>
    <cellStyle name="20% - Accent5 17 6 2" xfId="4218"/>
    <cellStyle name="20% - Accent5 17 7" xfId="4219"/>
    <cellStyle name="20% - Accent5 18" xfId="4220"/>
    <cellStyle name="20% - Accent5 18 2" xfId="4221"/>
    <cellStyle name="20% - Accent5 18 2 2" xfId="4222"/>
    <cellStyle name="20% - Accent5 18 2 2 2" xfId="4223"/>
    <cellStyle name="20% - Accent5 18 2 2 2 2" xfId="4224"/>
    <cellStyle name="20% - Accent5 18 2 2 3" xfId="4225"/>
    <cellStyle name="20% - Accent5 18 2 2 3 2" xfId="4226"/>
    <cellStyle name="20% - Accent5 18 2 2 4" xfId="4227"/>
    <cellStyle name="20% - Accent5 18 2 3" xfId="4228"/>
    <cellStyle name="20% - Accent5 18 2 3 2" xfId="4229"/>
    <cellStyle name="20% - Accent5 18 2 4" xfId="4230"/>
    <cellStyle name="20% - Accent5 18 2 4 2" xfId="4231"/>
    <cellStyle name="20% - Accent5 18 2 5" xfId="4232"/>
    <cellStyle name="20% - Accent5 18 3" xfId="4233"/>
    <cellStyle name="20% - Accent5 18 3 2" xfId="4234"/>
    <cellStyle name="20% - Accent5 18 3 2 2" xfId="4235"/>
    <cellStyle name="20% - Accent5 18 3 3" xfId="4236"/>
    <cellStyle name="20% - Accent5 18 3 3 2" xfId="4237"/>
    <cellStyle name="20% - Accent5 18 3 4" xfId="4238"/>
    <cellStyle name="20% - Accent5 18 4" xfId="4239"/>
    <cellStyle name="20% - Accent5 18 4 2" xfId="4240"/>
    <cellStyle name="20% - Accent5 18 4 2 2" xfId="4241"/>
    <cellStyle name="20% - Accent5 18 4 3" xfId="4242"/>
    <cellStyle name="20% - Accent5 18 4 3 2" xfId="4243"/>
    <cellStyle name="20% - Accent5 18 4 4" xfId="4244"/>
    <cellStyle name="20% - Accent5 18 5" xfId="4245"/>
    <cellStyle name="20% - Accent5 18 5 2" xfId="4246"/>
    <cellStyle name="20% - Accent5 18 6" xfId="4247"/>
    <cellStyle name="20% - Accent5 18 6 2" xfId="4248"/>
    <cellStyle name="20% - Accent5 18 7" xfId="4249"/>
    <cellStyle name="20% - Accent5 19" xfId="4250"/>
    <cellStyle name="20% - Accent5 19 2" xfId="4251"/>
    <cellStyle name="20% - Accent5 19 2 2" xfId="4252"/>
    <cellStyle name="20% - Accent5 19 2 2 2" xfId="4253"/>
    <cellStyle name="20% - Accent5 19 2 2 2 2" xfId="4254"/>
    <cellStyle name="20% - Accent5 19 2 2 3" xfId="4255"/>
    <cellStyle name="20% - Accent5 19 2 2 3 2" xfId="4256"/>
    <cellStyle name="20% - Accent5 19 2 2 4" xfId="4257"/>
    <cellStyle name="20% - Accent5 19 2 3" xfId="4258"/>
    <cellStyle name="20% - Accent5 19 2 3 2" xfId="4259"/>
    <cellStyle name="20% - Accent5 19 2 4" xfId="4260"/>
    <cellStyle name="20% - Accent5 19 2 4 2" xfId="4261"/>
    <cellStyle name="20% - Accent5 19 2 5" xfId="4262"/>
    <cellStyle name="20% - Accent5 19 3" xfId="4263"/>
    <cellStyle name="20% - Accent5 19 3 2" xfId="4264"/>
    <cellStyle name="20% - Accent5 19 3 2 2" xfId="4265"/>
    <cellStyle name="20% - Accent5 19 3 3" xfId="4266"/>
    <cellStyle name="20% - Accent5 19 3 3 2" xfId="4267"/>
    <cellStyle name="20% - Accent5 19 3 4" xfId="4268"/>
    <cellStyle name="20% - Accent5 19 4" xfId="4269"/>
    <cellStyle name="20% - Accent5 19 4 2" xfId="4270"/>
    <cellStyle name="20% - Accent5 19 4 2 2" xfId="4271"/>
    <cellStyle name="20% - Accent5 19 4 3" xfId="4272"/>
    <cellStyle name="20% - Accent5 19 4 3 2" xfId="4273"/>
    <cellStyle name="20% - Accent5 19 4 4" xfId="4274"/>
    <cellStyle name="20% - Accent5 19 5" xfId="4275"/>
    <cellStyle name="20% - Accent5 19 5 2" xfId="4276"/>
    <cellStyle name="20% - Accent5 19 6" xfId="4277"/>
    <cellStyle name="20% - Accent5 19 6 2" xfId="4278"/>
    <cellStyle name="20% - Accent5 19 7" xfId="4279"/>
    <cellStyle name="20% - Accent5 2" xfId="69"/>
    <cellStyle name="20% - Accent5 2 2" xfId="736"/>
    <cellStyle name="20% - Accent5 2 3" xfId="4280"/>
    <cellStyle name="20% - Accent5 2 3 2" xfId="4281"/>
    <cellStyle name="20% - Accent5 2 3 2 2" xfId="4282"/>
    <cellStyle name="20% - Accent5 2 3 2 2 2" xfId="4283"/>
    <cellStyle name="20% - Accent5 2 3 2 2 2 2" xfId="4284"/>
    <cellStyle name="20% - Accent5 2 3 2 2 3" xfId="4285"/>
    <cellStyle name="20% - Accent5 2 3 2 2 3 2" xfId="4286"/>
    <cellStyle name="20% - Accent5 2 3 2 2 4" xfId="4287"/>
    <cellStyle name="20% - Accent5 2 3 2 3" xfId="4288"/>
    <cellStyle name="20% - Accent5 2 3 2 3 2" xfId="4289"/>
    <cellStyle name="20% - Accent5 2 3 2 4" xfId="4290"/>
    <cellStyle name="20% - Accent5 2 3 2 4 2" xfId="4291"/>
    <cellStyle name="20% - Accent5 2 3 2 5" xfId="4292"/>
    <cellStyle name="20% - Accent5 2 3 3" xfId="4293"/>
    <cellStyle name="20% - Accent5 2 3 3 2" xfId="4294"/>
    <cellStyle name="20% - Accent5 2 3 3 2 2" xfId="4295"/>
    <cellStyle name="20% - Accent5 2 3 3 3" xfId="4296"/>
    <cellStyle name="20% - Accent5 2 3 3 3 2" xfId="4297"/>
    <cellStyle name="20% - Accent5 2 3 3 4" xfId="4298"/>
    <cellStyle name="20% - Accent5 2 3 4" xfId="4299"/>
    <cellStyle name="20% - Accent5 2 3 4 2" xfId="4300"/>
    <cellStyle name="20% - Accent5 2 3 4 2 2" xfId="4301"/>
    <cellStyle name="20% - Accent5 2 3 4 3" xfId="4302"/>
    <cellStyle name="20% - Accent5 2 3 4 3 2" xfId="4303"/>
    <cellStyle name="20% - Accent5 2 3 4 4" xfId="4304"/>
    <cellStyle name="20% - Accent5 2 3 5" xfId="4305"/>
    <cellStyle name="20% - Accent5 2 3 5 2" xfId="4306"/>
    <cellStyle name="20% - Accent5 2 3 6" xfId="4307"/>
    <cellStyle name="20% - Accent5 2 3 6 2" xfId="4308"/>
    <cellStyle name="20% - Accent5 2 3 7" xfId="4309"/>
    <cellStyle name="20% - Accent5 20" xfId="4310"/>
    <cellStyle name="20% - Accent5 20 2" xfId="4311"/>
    <cellStyle name="20% - Accent5 20 2 2" xfId="4312"/>
    <cellStyle name="20% - Accent5 20 2 2 2" xfId="4313"/>
    <cellStyle name="20% - Accent5 20 2 2 2 2" xfId="4314"/>
    <cellStyle name="20% - Accent5 20 2 2 3" xfId="4315"/>
    <cellStyle name="20% - Accent5 20 2 2 3 2" xfId="4316"/>
    <cellStyle name="20% - Accent5 20 2 2 4" xfId="4317"/>
    <cellStyle name="20% - Accent5 20 2 3" xfId="4318"/>
    <cellStyle name="20% - Accent5 20 2 3 2" xfId="4319"/>
    <cellStyle name="20% - Accent5 20 2 4" xfId="4320"/>
    <cellStyle name="20% - Accent5 20 2 4 2" xfId="4321"/>
    <cellStyle name="20% - Accent5 20 2 5" xfId="4322"/>
    <cellStyle name="20% - Accent5 20 3" xfId="4323"/>
    <cellStyle name="20% - Accent5 20 3 2" xfId="4324"/>
    <cellStyle name="20% - Accent5 20 3 2 2" xfId="4325"/>
    <cellStyle name="20% - Accent5 20 3 3" xfId="4326"/>
    <cellStyle name="20% - Accent5 20 3 3 2" xfId="4327"/>
    <cellStyle name="20% - Accent5 20 3 4" xfId="4328"/>
    <cellStyle name="20% - Accent5 20 4" xfId="4329"/>
    <cellStyle name="20% - Accent5 20 4 2" xfId="4330"/>
    <cellStyle name="20% - Accent5 20 4 2 2" xfId="4331"/>
    <cellStyle name="20% - Accent5 20 4 3" xfId="4332"/>
    <cellStyle name="20% - Accent5 20 4 3 2" xfId="4333"/>
    <cellStyle name="20% - Accent5 20 4 4" xfId="4334"/>
    <cellStyle name="20% - Accent5 20 5" xfId="4335"/>
    <cellStyle name="20% - Accent5 20 5 2" xfId="4336"/>
    <cellStyle name="20% - Accent5 20 6" xfId="4337"/>
    <cellStyle name="20% - Accent5 20 6 2" xfId="4338"/>
    <cellStyle name="20% - Accent5 20 7" xfId="4339"/>
    <cellStyle name="20% - Accent5 21" xfId="4340"/>
    <cellStyle name="20% - Accent5 22" xfId="4341"/>
    <cellStyle name="20% - Accent5 22 2" xfId="4342"/>
    <cellStyle name="20% - Accent5 22 2 2" xfId="4343"/>
    <cellStyle name="20% - Accent5 22 2 2 2" xfId="4344"/>
    <cellStyle name="20% - Accent5 22 2 2 2 2" xfId="4345"/>
    <cellStyle name="20% - Accent5 22 2 2 3" xfId="4346"/>
    <cellStyle name="20% - Accent5 22 2 2 3 2" xfId="4347"/>
    <cellStyle name="20% - Accent5 22 2 2 4" xfId="4348"/>
    <cellStyle name="20% - Accent5 22 2 3" xfId="4349"/>
    <cellStyle name="20% - Accent5 22 2 3 2" xfId="4350"/>
    <cellStyle name="20% - Accent5 22 2 4" xfId="4351"/>
    <cellStyle name="20% - Accent5 22 2 4 2" xfId="4352"/>
    <cellStyle name="20% - Accent5 22 2 5" xfId="4353"/>
    <cellStyle name="20% - Accent5 22 3" xfId="4354"/>
    <cellStyle name="20% - Accent5 22 3 2" xfId="4355"/>
    <cellStyle name="20% - Accent5 22 3 2 2" xfId="4356"/>
    <cellStyle name="20% - Accent5 22 3 3" xfId="4357"/>
    <cellStyle name="20% - Accent5 22 3 3 2" xfId="4358"/>
    <cellStyle name="20% - Accent5 22 3 4" xfId="4359"/>
    <cellStyle name="20% - Accent5 22 4" xfId="4360"/>
    <cellStyle name="20% - Accent5 22 4 2" xfId="4361"/>
    <cellStyle name="20% - Accent5 22 4 2 2" xfId="4362"/>
    <cellStyle name="20% - Accent5 22 4 3" xfId="4363"/>
    <cellStyle name="20% - Accent5 22 4 3 2" xfId="4364"/>
    <cellStyle name="20% - Accent5 22 4 4" xfId="4365"/>
    <cellStyle name="20% - Accent5 22 5" xfId="4366"/>
    <cellStyle name="20% - Accent5 22 5 2" xfId="4367"/>
    <cellStyle name="20% - Accent5 22 6" xfId="4368"/>
    <cellStyle name="20% - Accent5 22 6 2" xfId="4369"/>
    <cellStyle name="20% - Accent5 22 7" xfId="4370"/>
    <cellStyle name="20% - Accent5 23" xfId="4371"/>
    <cellStyle name="20% - Accent5 23 2" xfId="4372"/>
    <cellStyle name="20% - Accent5 23 2 2" xfId="4373"/>
    <cellStyle name="20% - Accent5 23 2 2 2" xfId="4374"/>
    <cellStyle name="20% - Accent5 23 2 3" xfId="4375"/>
    <cellStyle name="20% - Accent5 23 2 3 2" xfId="4376"/>
    <cellStyle name="20% - Accent5 23 2 4" xfId="4377"/>
    <cellStyle name="20% - Accent5 23 3" xfId="4378"/>
    <cellStyle name="20% - Accent5 23 3 2" xfId="4379"/>
    <cellStyle name="20% - Accent5 23 4" xfId="4380"/>
    <cellStyle name="20% - Accent5 23 4 2" xfId="4381"/>
    <cellStyle name="20% - Accent5 23 5" xfId="4382"/>
    <cellStyle name="20% - Accent5 24" xfId="4383"/>
    <cellStyle name="20% - Accent5 24 2" xfId="4384"/>
    <cellStyle name="20% - Accent5 24 2 2" xfId="4385"/>
    <cellStyle name="20% - Accent5 24 3" xfId="4386"/>
    <cellStyle name="20% - Accent5 24 3 2" xfId="4387"/>
    <cellStyle name="20% - Accent5 24 4" xfId="4388"/>
    <cellStyle name="20% - Accent5 25" xfId="4389"/>
    <cellStyle name="20% - Accent5 25 2" xfId="4390"/>
    <cellStyle name="20% - Accent5 25 2 2" xfId="4391"/>
    <cellStyle name="20% - Accent5 25 3" xfId="4392"/>
    <cellStyle name="20% - Accent5 25 3 2" xfId="4393"/>
    <cellStyle name="20% - Accent5 25 4" xfId="4394"/>
    <cellStyle name="20% - Accent5 26" xfId="4395"/>
    <cellStyle name="20% - Accent5 26 2" xfId="4396"/>
    <cellStyle name="20% - Accent5 27" xfId="4397"/>
    <cellStyle name="20% - Accent5 27 2" xfId="4398"/>
    <cellStyle name="20% - Accent5 28" xfId="4399"/>
    <cellStyle name="20% - Accent5 28 2" xfId="4400"/>
    <cellStyle name="20% - Accent5 29" xfId="4401"/>
    <cellStyle name="20% - Accent5 3" xfId="70"/>
    <cellStyle name="20% - Accent5 3 2" xfId="737"/>
    <cellStyle name="20% - Accent5 3 3" xfId="4402"/>
    <cellStyle name="20% - Accent5 3 3 2" xfId="4403"/>
    <cellStyle name="20% - Accent5 3 3 2 2" xfId="4404"/>
    <cellStyle name="20% - Accent5 3 3 2 2 2" xfId="4405"/>
    <cellStyle name="20% - Accent5 3 3 2 2 2 2" xfId="4406"/>
    <cellStyle name="20% - Accent5 3 3 2 2 3" xfId="4407"/>
    <cellStyle name="20% - Accent5 3 3 2 2 3 2" xfId="4408"/>
    <cellStyle name="20% - Accent5 3 3 2 2 4" xfId="4409"/>
    <cellStyle name="20% - Accent5 3 3 2 3" xfId="4410"/>
    <cellStyle name="20% - Accent5 3 3 2 3 2" xfId="4411"/>
    <cellStyle name="20% - Accent5 3 3 2 4" xfId="4412"/>
    <cellStyle name="20% - Accent5 3 3 2 4 2" xfId="4413"/>
    <cellStyle name="20% - Accent5 3 3 2 5" xfId="4414"/>
    <cellStyle name="20% - Accent5 3 3 3" xfId="4415"/>
    <cellStyle name="20% - Accent5 3 3 3 2" xfId="4416"/>
    <cellStyle name="20% - Accent5 3 3 3 2 2" xfId="4417"/>
    <cellStyle name="20% - Accent5 3 3 3 3" xfId="4418"/>
    <cellStyle name="20% - Accent5 3 3 3 3 2" xfId="4419"/>
    <cellStyle name="20% - Accent5 3 3 3 4" xfId="4420"/>
    <cellStyle name="20% - Accent5 3 3 4" xfId="4421"/>
    <cellStyle name="20% - Accent5 3 3 4 2" xfId="4422"/>
    <cellStyle name="20% - Accent5 3 3 4 2 2" xfId="4423"/>
    <cellStyle name="20% - Accent5 3 3 4 3" xfId="4424"/>
    <cellStyle name="20% - Accent5 3 3 4 3 2" xfId="4425"/>
    <cellStyle name="20% - Accent5 3 3 4 4" xfId="4426"/>
    <cellStyle name="20% - Accent5 3 3 5" xfId="4427"/>
    <cellStyle name="20% - Accent5 3 3 5 2" xfId="4428"/>
    <cellStyle name="20% - Accent5 3 3 6" xfId="4429"/>
    <cellStyle name="20% - Accent5 3 3 6 2" xfId="4430"/>
    <cellStyle name="20% - Accent5 3 3 7" xfId="4431"/>
    <cellStyle name="20% - Accent5 30" xfId="4432"/>
    <cellStyle name="20% - Accent5 4" xfId="383"/>
    <cellStyle name="20% - Accent5 4 2" xfId="4433"/>
    <cellStyle name="20% - Accent5 4 2 2" xfId="4434"/>
    <cellStyle name="20% - Accent5 4 2 2 2" xfId="4435"/>
    <cellStyle name="20% - Accent5 4 2 2 2 2" xfId="4436"/>
    <cellStyle name="20% - Accent5 4 2 2 2 2 2" xfId="4437"/>
    <cellStyle name="20% - Accent5 4 2 2 2 3" xfId="4438"/>
    <cellStyle name="20% - Accent5 4 2 2 2 3 2" xfId="4439"/>
    <cellStyle name="20% - Accent5 4 2 2 2 4" xfId="4440"/>
    <cellStyle name="20% - Accent5 4 2 2 3" xfId="4441"/>
    <cellStyle name="20% - Accent5 4 2 2 3 2" xfId="4442"/>
    <cellStyle name="20% - Accent5 4 2 2 4" xfId="4443"/>
    <cellStyle name="20% - Accent5 4 2 2 4 2" xfId="4444"/>
    <cellStyle name="20% - Accent5 4 2 2 5" xfId="4445"/>
    <cellStyle name="20% - Accent5 4 2 3" xfId="4446"/>
    <cellStyle name="20% - Accent5 4 2 3 2" xfId="4447"/>
    <cellStyle name="20% - Accent5 4 2 3 2 2" xfId="4448"/>
    <cellStyle name="20% - Accent5 4 2 3 3" xfId="4449"/>
    <cellStyle name="20% - Accent5 4 2 3 3 2" xfId="4450"/>
    <cellStyle name="20% - Accent5 4 2 3 4" xfId="4451"/>
    <cellStyle name="20% - Accent5 4 2 4" xfId="4452"/>
    <cellStyle name="20% - Accent5 4 2 4 2" xfId="4453"/>
    <cellStyle name="20% - Accent5 4 2 4 2 2" xfId="4454"/>
    <cellStyle name="20% - Accent5 4 2 4 3" xfId="4455"/>
    <cellStyle name="20% - Accent5 4 2 4 3 2" xfId="4456"/>
    <cellStyle name="20% - Accent5 4 2 4 4" xfId="4457"/>
    <cellStyle name="20% - Accent5 4 2 5" xfId="4458"/>
    <cellStyle name="20% - Accent5 4 2 5 2" xfId="4459"/>
    <cellStyle name="20% - Accent5 4 2 6" xfId="4460"/>
    <cellStyle name="20% - Accent5 4 2 6 2" xfId="4461"/>
    <cellStyle name="20% - Accent5 4 2 7" xfId="4462"/>
    <cellStyle name="20% - Accent5 4 3" xfId="4463"/>
    <cellStyle name="20% - Accent5 4 3 2" xfId="4464"/>
    <cellStyle name="20% - Accent5 4 3 2 2" xfId="4465"/>
    <cellStyle name="20% - Accent5 4 3 2 2 2" xfId="4466"/>
    <cellStyle name="20% - Accent5 4 3 2 3" xfId="4467"/>
    <cellStyle name="20% - Accent5 4 3 2 3 2" xfId="4468"/>
    <cellStyle name="20% - Accent5 4 3 2 4" xfId="4469"/>
    <cellStyle name="20% - Accent5 4 3 3" xfId="4470"/>
    <cellStyle name="20% - Accent5 4 3 3 2" xfId="4471"/>
    <cellStyle name="20% - Accent5 4 3 4" xfId="4472"/>
    <cellStyle name="20% - Accent5 4 3 4 2" xfId="4473"/>
    <cellStyle name="20% - Accent5 4 3 5" xfId="4474"/>
    <cellStyle name="20% - Accent5 4 4" xfId="4475"/>
    <cellStyle name="20% - Accent5 4 4 2" xfId="4476"/>
    <cellStyle name="20% - Accent5 4 4 2 2" xfId="4477"/>
    <cellStyle name="20% - Accent5 4 4 3" xfId="4478"/>
    <cellStyle name="20% - Accent5 4 4 3 2" xfId="4479"/>
    <cellStyle name="20% - Accent5 4 4 4" xfId="4480"/>
    <cellStyle name="20% - Accent5 4 5" xfId="4481"/>
    <cellStyle name="20% - Accent5 4 5 2" xfId="4482"/>
    <cellStyle name="20% - Accent5 4 5 2 2" xfId="4483"/>
    <cellStyle name="20% - Accent5 4 5 3" xfId="4484"/>
    <cellStyle name="20% - Accent5 4 5 3 2" xfId="4485"/>
    <cellStyle name="20% - Accent5 4 5 4" xfId="4486"/>
    <cellStyle name="20% - Accent5 4 6" xfId="4487"/>
    <cellStyle name="20% - Accent5 4 6 2" xfId="4488"/>
    <cellStyle name="20% - Accent5 4 7" xfId="4489"/>
    <cellStyle name="20% - Accent5 4 7 2" xfId="4490"/>
    <cellStyle name="20% - Accent5 4 8" xfId="4491"/>
    <cellStyle name="20% - Accent5 5" xfId="384"/>
    <cellStyle name="20% - Accent5 5 2" xfId="4492"/>
    <cellStyle name="20% - Accent5 5 2 2" xfId="4493"/>
    <cellStyle name="20% - Accent5 5 2 2 2" xfId="4494"/>
    <cellStyle name="20% - Accent5 5 2 2 2 2" xfId="4495"/>
    <cellStyle name="20% - Accent5 5 2 2 3" xfId="4496"/>
    <cellStyle name="20% - Accent5 5 2 2 3 2" xfId="4497"/>
    <cellStyle name="20% - Accent5 5 2 2 4" xfId="4498"/>
    <cellStyle name="20% - Accent5 5 2 3" xfId="4499"/>
    <cellStyle name="20% - Accent5 5 2 3 2" xfId="4500"/>
    <cellStyle name="20% - Accent5 5 2 4" xfId="4501"/>
    <cellStyle name="20% - Accent5 5 2 4 2" xfId="4502"/>
    <cellStyle name="20% - Accent5 5 2 5" xfId="4503"/>
    <cellStyle name="20% - Accent5 5 3" xfId="4504"/>
    <cellStyle name="20% - Accent5 5 3 2" xfId="4505"/>
    <cellStyle name="20% - Accent5 5 3 2 2" xfId="4506"/>
    <cellStyle name="20% - Accent5 5 3 3" xfId="4507"/>
    <cellStyle name="20% - Accent5 5 3 3 2" xfId="4508"/>
    <cellStyle name="20% - Accent5 5 3 4" xfId="4509"/>
    <cellStyle name="20% - Accent5 5 4" xfId="4510"/>
    <cellStyle name="20% - Accent5 5 4 2" xfId="4511"/>
    <cellStyle name="20% - Accent5 5 4 2 2" xfId="4512"/>
    <cellStyle name="20% - Accent5 5 4 3" xfId="4513"/>
    <cellStyle name="20% - Accent5 5 4 3 2" xfId="4514"/>
    <cellStyle name="20% - Accent5 5 4 4" xfId="4515"/>
    <cellStyle name="20% - Accent5 5 5" xfId="4516"/>
    <cellStyle name="20% - Accent5 5 5 2" xfId="4517"/>
    <cellStyle name="20% - Accent5 5 6" xfId="4518"/>
    <cellStyle name="20% - Accent5 5 6 2" xfId="4519"/>
    <cellStyle name="20% - Accent5 5 7" xfId="4520"/>
    <cellStyle name="20% - Accent5 6" xfId="385"/>
    <cellStyle name="20% - Accent5 6 2" xfId="4521"/>
    <cellStyle name="20% - Accent5 6 2 2" xfId="4522"/>
    <cellStyle name="20% - Accent5 6 2 2 2" xfId="4523"/>
    <cellStyle name="20% - Accent5 6 2 2 2 2" xfId="4524"/>
    <cellStyle name="20% - Accent5 6 2 2 3" xfId="4525"/>
    <cellStyle name="20% - Accent5 6 2 2 3 2" xfId="4526"/>
    <cellStyle name="20% - Accent5 6 2 2 4" xfId="4527"/>
    <cellStyle name="20% - Accent5 6 2 3" xfId="4528"/>
    <cellStyle name="20% - Accent5 6 2 3 2" xfId="4529"/>
    <cellStyle name="20% - Accent5 6 2 4" xfId="4530"/>
    <cellStyle name="20% - Accent5 6 2 4 2" xfId="4531"/>
    <cellStyle name="20% - Accent5 6 2 5" xfId="4532"/>
    <cellStyle name="20% - Accent5 6 3" xfId="4533"/>
    <cellStyle name="20% - Accent5 6 3 2" xfId="4534"/>
    <cellStyle name="20% - Accent5 6 3 2 2" xfId="4535"/>
    <cellStyle name="20% - Accent5 6 3 3" xfId="4536"/>
    <cellStyle name="20% - Accent5 6 3 3 2" xfId="4537"/>
    <cellStyle name="20% - Accent5 6 3 4" xfId="4538"/>
    <cellStyle name="20% - Accent5 6 4" xfId="4539"/>
    <cellStyle name="20% - Accent5 6 4 2" xfId="4540"/>
    <cellStyle name="20% - Accent5 6 4 2 2" xfId="4541"/>
    <cellStyle name="20% - Accent5 6 4 3" xfId="4542"/>
    <cellStyle name="20% - Accent5 6 4 3 2" xfId="4543"/>
    <cellStyle name="20% - Accent5 6 4 4" xfId="4544"/>
    <cellStyle name="20% - Accent5 6 5" xfId="4545"/>
    <cellStyle name="20% - Accent5 6 5 2" xfId="4546"/>
    <cellStyle name="20% - Accent5 6 6" xfId="4547"/>
    <cellStyle name="20% - Accent5 6 6 2" xfId="4548"/>
    <cellStyle name="20% - Accent5 6 7" xfId="4549"/>
    <cellStyle name="20% - Accent5 7" xfId="386"/>
    <cellStyle name="20% - Accent5 7 2" xfId="4550"/>
    <cellStyle name="20% - Accent5 7 2 2" xfId="4551"/>
    <cellStyle name="20% - Accent5 7 2 2 2" xfId="4552"/>
    <cellStyle name="20% - Accent5 7 2 2 2 2" xfId="4553"/>
    <cellStyle name="20% - Accent5 7 2 2 3" xfId="4554"/>
    <cellStyle name="20% - Accent5 7 2 2 3 2" xfId="4555"/>
    <cellStyle name="20% - Accent5 7 2 2 4" xfId="4556"/>
    <cellStyle name="20% - Accent5 7 2 3" xfId="4557"/>
    <cellStyle name="20% - Accent5 7 2 3 2" xfId="4558"/>
    <cellStyle name="20% - Accent5 7 2 4" xfId="4559"/>
    <cellStyle name="20% - Accent5 7 2 4 2" xfId="4560"/>
    <cellStyle name="20% - Accent5 7 2 5" xfId="4561"/>
    <cellStyle name="20% - Accent5 7 3" xfId="4562"/>
    <cellStyle name="20% - Accent5 7 3 2" xfId="4563"/>
    <cellStyle name="20% - Accent5 7 3 2 2" xfId="4564"/>
    <cellStyle name="20% - Accent5 7 3 3" xfId="4565"/>
    <cellStyle name="20% - Accent5 7 3 3 2" xfId="4566"/>
    <cellStyle name="20% - Accent5 7 3 4" xfId="4567"/>
    <cellStyle name="20% - Accent5 7 4" xfId="4568"/>
    <cellStyle name="20% - Accent5 7 4 2" xfId="4569"/>
    <cellStyle name="20% - Accent5 7 4 2 2" xfId="4570"/>
    <cellStyle name="20% - Accent5 7 4 3" xfId="4571"/>
    <cellStyle name="20% - Accent5 7 4 3 2" xfId="4572"/>
    <cellStyle name="20% - Accent5 7 4 4" xfId="4573"/>
    <cellStyle name="20% - Accent5 7 5" xfId="4574"/>
    <cellStyle name="20% - Accent5 7 5 2" xfId="4575"/>
    <cellStyle name="20% - Accent5 7 6" xfId="4576"/>
    <cellStyle name="20% - Accent5 7 6 2" xfId="4577"/>
    <cellStyle name="20% - Accent5 7 7" xfId="4578"/>
    <cellStyle name="20% - Accent5 8" xfId="387"/>
    <cellStyle name="20% - Accent5 8 2" xfId="4579"/>
    <cellStyle name="20% - Accent5 8 2 2" xfId="4580"/>
    <cellStyle name="20% - Accent5 8 2 2 2" xfId="4581"/>
    <cellStyle name="20% - Accent5 8 2 2 2 2" xfId="4582"/>
    <cellStyle name="20% - Accent5 8 2 2 3" xfId="4583"/>
    <cellStyle name="20% - Accent5 8 2 2 3 2" xfId="4584"/>
    <cellStyle name="20% - Accent5 8 2 2 4" xfId="4585"/>
    <cellStyle name="20% - Accent5 8 2 3" xfId="4586"/>
    <cellStyle name="20% - Accent5 8 2 3 2" xfId="4587"/>
    <cellStyle name="20% - Accent5 8 2 4" xfId="4588"/>
    <cellStyle name="20% - Accent5 8 2 4 2" xfId="4589"/>
    <cellStyle name="20% - Accent5 8 2 5" xfId="4590"/>
    <cellStyle name="20% - Accent5 8 3" xfId="4591"/>
    <cellStyle name="20% - Accent5 8 3 2" xfId="4592"/>
    <cellStyle name="20% - Accent5 8 3 2 2" xfId="4593"/>
    <cellStyle name="20% - Accent5 8 3 3" xfId="4594"/>
    <cellStyle name="20% - Accent5 8 3 3 2" xfId="4595"/>
    <cellStyle name="20% - Accent5 8 3 4" xfId="4596"/>
    <cellStyle name="20% - Accent5 8 4" xfId="4597"/>
    <cellStyle name="20% - Accent5 8 4 2" xfId="4598"/>
    <cellStyle name="20% - Accent5 8 4 2 2" xfId="4599"/>
    <cellStyle name="20% - Accent5 8 4 3" xfId="4600"/>
    <cellStyle name="20% - Accent5 8 4 3 2" xfId="4601"/>
    <cellStyle name="20% - Accent5 8 4 4" xfId="4602"/>
    <cellStyle name="20% - Accent5 8 5" xfId="4603"/>
    <cellStyle name="20% - Accent5 8 5 2" xfId="4604"/>
    <cellStyle name="20% - Accent5 8 6" xfId="4605"/>
    <cellStyle name="20% - Accent5 8 6 2" xfId="4606"/>
    <cellStyle name="20% - Accent5 8 7" xfId="4607"/>
    <cellStyle name="20% - Accent5 9" xfId="388"/>
    <cellStyle name="20% - Accent5 9 2" xfId="4608"/>
    <cellStyle name="20% - Accent5 9 2 2" xfId="4609"/>
    <cellStyle name="20% - Accent5 9 2 2 2" xfId="4610"/>
    <cellStyle name="20% - Accent5 9 2 2 2 2" xfId="4611"/>
    <cellStyle name="20% - Accent5 9 2 2 3" xfId="4612"/>
    <cellStyle name="20% - Accent5 9 2 2 3 2" xfId="4613"/>
    <cellStyle name="20% - Accent5 9 2 2 4" xfId="4614"/>
    <cellStyle name="20% - Accent5 9 2 3" xfId="4615"/>
    <cellStyle name="20% - Accent5 9 2 3 2" xfId="4616"/>
    <cellStyle name="20% - Accent5 9 2 4" xfId="4617"/>
    <cellStyle name="20% - Accent5 9 2 4 2" xfId="4618"/>
    <cellStyle name="20% - Accent5 9 2 5" xfId="4619"/>
    <cellStyle name="20% - Accent5 9 3" xfId="4620"/>
    <cellStyle name="20% - Accent5 9 3 2" xfId="4621"/>
    <cellStyle name="20% - Accent5 9 3 2 2" xfId="4622"/>
    <cellStyle name="20% - Accent5 9 3 3" xfId="4623"/>
    <cellStyle name="20% - Accent5 9 3 3 2" xfId="4624"/>
    <cellStyle name="20% - Accent5 9 3 4" xfId="4625"/>
    <cellStyle name="20% - Accent5 9 4" xfId="4626"/>
    <cellStyle name="20% - Accent5 9 4 2" xfId="4627"/>
    <cellStyle name="20% - Accent5 9 4 2 2" xfId="4628"/>
    <cellStyle name="20% - Accent5 9 4 3" xfId="4629"/>
    <cellStyle name="20% - Accent5 9 4 3 2" xfId="4630"/>
    <cellStyle name="20% - Accent5 9 4 4" xfId="4631"/>
    <cellStyle name="20% - Accent5 9 5" xfId="4632"/>
    <cellStyle name="20% - Accent5 9 5 2" xfId="4633"/>
    <cellStyle name="20% - Accent5 9 6" xfId="4634"/>
    <cellStyle name="20% - Accent5 9 6 2" xfId="4635"/>
    <cellStyle name="20% - Accent5 9 7" xfId="4636"/>
    <cellStyle name="20% - Accent6" xfId="1091" builtinId="50" customBuiltin="1"/>
    <cellStyle name="20% - Accent6 10" xfId="389"/>
    <cellStyle name="20% - Accent6 10 2" xfId="4637"/>
    <cellStyle name="20% - Accent6 10 2 2" xfId="4638"/>
    <cellStyle name="20% - Accent6 10 2 2 2" xfId="4639"/>
    <cellStyle name="20% - Accent6 10 2 2 2 2" xfId="4640"/>
    <cellStyle name="20% - Accent6 10 2 2 3" xfId="4641"/>
    <cellStyle name="20% - Accent6 10 2 2 3 2" xfId="4642"/>
    <cellStyle name="20% - Accent6 10 2 2 4" xfId="4643"/>
    <cellStyle name="20% - Accent6 10 2 3" xfId="4644"/>
    <cellStyle name="20% - Accent6 10 2 3 2" xfId="4645"/>
    <cellStyle name="20% - Accent6 10 2 4" xfId="4646"/>
    <cellStyle name="20% - Accent6 10 2 4 2" xfId="4647"/>
    <cellStyle name="20% - Accent6 10 2 5" xfId="4648"/>
    <cellStyle name="20% - Accent6 10 3" xfId="4649"/>
    <cellStyle name="20% - Accent6 10 3 2" xfId="4650"/>
    <cellStyle name="20% - Accent6 10 3 2 2" xfId="4651"/>
    <cellStyle name="20% - Accent6 10 3 3" xfId="4652"/>
    <cellStyle name="20% - Accent6 10 3 3 2" xfId="4653"/>
    <cellStyle name="20% - Accent6 10 3 4" xfId="4654"/>
    <cellStyle name="20% - Accent6 10 4" xfId="4655"/>
    <cellStyle name="20% - Accent6 10 4 2" xfId="4656"/>
    <cellStyle name="20% - Accent6 10 4 2 2" xfId="4657"/>
    <cellStyle name="20% - Accent6 10 4 3" xfId="4658"/>
    <cellStyle name="20% - Accent6 10 4 3 2" xfId="4659"/>
    <cellStyle name="20% - Accent6 10 4 4" xfId="4660"/>
    <cellStyle name="20% - Accent6 10 5" xfId="4661"/>
    <cellStyle name="20% - Accent6 10 5 2" xfId="4662"/>
    <cellStyle name="20% - Accent6 10 6" xfId="4663"/>
    <cellStyle name="20% - Accent6 10 6 2" xfId="4664"/>
    <cellStyle name="20% - Accent6 10 7" xfId="4665"/>
    <cellStyle name="20% - Accent6 11" xfId="390"/>
    <cellStyle name="20% - Accent6 11 2" xfId="4666"/>
    <cellStyle name="20% - Accent6 11 2 2" xfId="4667"/>
    <cellStyle name="20% - Accent6 11 2 2 2" xfId="4668"/>
    <cellStyle name="20% - Accent6 11 2 2 2 2" xfId="4669"/>
    <cellStyle name="20% - Accent6 11 2 2 3" xfId="4670"/>
    <cellStyle name="20% - Accent6 11 2 2 3 2" xfId="4671"/>
    <cellStyle name="20% - Accent6 11 2 2 4" xfId="4672"/>
    <cellStyle name="20% - Accent6 11 2 3" xfId="4673"/>
    <cellStyle name="20% - Accent6 11 2 3 2" xfId="4674"/>
    <cellStyle name="20% - Accent6 11 2 4" xfId="4675"/>
    <cellStyle name="20% - Accent6 11 2 4 2" xfId="4676"/>
    <cellStyle name="20% - Accent6 11 2 5" xfId="4677"/>
    <cellStyle name="20% - Accent6 11 3" xfId="4678"/>
    <cellStyle name="20% - Accent6 11 3 2" xfId="4679"/>
    <cellStyle name="20% - Accent6 11 3 2 2" xfId="4680"/>
    <cellStyle name="20% - Accent6 11 3 3" xfId="4681"/>
    <cellStyle name="20% - Accent6 11 3 3 2" xfId="4682"/>
    <cellStyle name="20% - Accent6 11 3 4" xfId="4683"/>
    <cellStyle name="20% - Accent6 11 4" xfId="4684"/>
    <cellStyle name="20% - Accent6 11 4 2" xfId="4685"/>
    <cellStyle name="20% - Accent6 11 4 2 2" xfId="4686"/>
    <cellStyle name="20% - Accent6 11 4 3" xfId="4687"/>
    <cellStyle name="20% - Accent6 11 4 3 2" xfId="4688"/>
    <cellStyle name="20% - Accent6 11 4 4" xfId="4689"/>
    <cellStyle name="20% - Accent6 11 5" xfId="4690"/>
    <cellStyle name="20% - Accent6 11 5 2" xfId="4691"/>
    <cellStyle name="20% - Accent6 11 6" xfId="4692"/>
    <cellStyle name="20% - Accent6 11 6 2" xfId="4693"/>
    <cellStyle name="20% - Accent6 11 7" xfId="4694"/>
    <cellStyle name="20% - Accent6 12" xfId="738"/>
    <cellStyle name="20% - Accent6 12 2" xfId="4695"/>
    <cellStyle name="20% - Accent6 12 2 2" xfId="4696"/>
    <cellStyle name="20% - Accent6 12 2 2 2" xfId="4697"/>
    <cellStyle name="20% - Accent6 12 2 2 2 2" xfId="4698"/>
    <cellStyle name="20% - Accent6 12 2 2 3" xfId="4699"/>
    <cellStyle name="20% - Accent6 12 2 2 3 2" xfId="4700"/>
    <cellStyle name="20% - Accent6 12 2 2 4" xfId="4701"/>
    <cellStyle name="20% - Accent6 12 2 3" xfId="4702"/>
    <cellStyle name="20% - Accent6 12 2 3 2" xfId="4703"/>
    <cellStyle name="20% - Accent6 12 2 4" xfId="4704"/>
    <cellStyle name="20% - Accent6 12 2 4 2" xfId="4705"/>
    <cellStyle name="20% - Accent6 12 2 5" xfId="4706"/>
    <cellStyle name="20% - Accent6 12 3" xfId="4707"/>
    <cellStyle name="20% - Accent6 12 3 2" xfId="4708"/>
    <cellStyle name="20% - Accent6 12 3 2 2" xfId="4709"/>
    <cellStyle name="20% - Accent6 12 3 3" xfId="4710"/>
    <cellStyle name="20% - Accent6 12 3 3 2" xfId="4711"/>
    <cellStyle name="20% - Accent6 12 3 4" xfId="4712"/>
    <cellStyle name="20% - Accent6 12 4" xfId="4713"/>
    <cellStyle name="20% - Accent6 12 4 2" xfId="4714"/>
    <cellStyle name="20% - Accent6 12 4 2 2" xfId="4715"/>
    <cellStyle name="20% - Accent6 12 4 3" xfId="4716"/>
    <cellStyle name="20% - Accent6 12 4 3 2" xfId="4717"/>
    <cellStyle name="20% - Accent6 12 4 4" xfId="4718"/>
    <cellStyle name="20% - Accent6 12 5" xfId="4719"/>
    <cellStyle name="20% - Accent6 12 5 2" xfId="4720"/>
    <cellStyle name="20% - Accent6 12 6" xfId="4721"/>
    <cellStyle name="20% - Accent6 12 6 2" xfId="4722"/>
    <cellStyle name="20% - Accent6 12 7" xfId="4723"/>
    <cellStyle name="20% - Accent6 13" xfId="739"/>
    <cellStyle name="20% - Accent6 13 2" xfId="4724"/>
    <cellStyle name="20% - Accent6 13 2 2" xfId="4725"/>
    <cellStyle name="20% - Accent6 13 2 2 2" xfId="4726"/>
    <cellStyle name="20% - Accent6 13 2 2 2 2" xfId="4727"/>
    <cellStyle name="20% - Accent6 13 2 2 3" xfId="4728"/>
    <cellStyle name="20% - Accent6 13 2 2 3 2" xfId="4729"/>
    <cellStyle name="20% - Accent6 13 2 2 4" xfId="4730"/>
    <cellStyle name="20% - Accent6 13 2 3" xfId="4731"/>
    <cellStyle name="20% - Accent6 13 2 3 2" xfId="4732"/>
    <cellStyle name="20% - Accent6 13 2 4" xfId="4733"/>
    <cellStyle name="20% - Accent6 13 2 4 2" xfId="4734"/>
    <cellStyle name="20% - Accent6 13 2 5" xfId="4735"/>
    <cellStyle name="20% - Accent6 13 3" xfId="4736"/>
    <cellStyle name="20% - Accent6 13 3 2" xfId="4737"/>
    <cellStyle name="20% - Accent6 13 3 2 2" xfId="4738"/>
    <cellStyle name="20% - Accent6 13 3 3" xfId="4739"/>
    <cellStyle name="20% - Accent6 13 3 3 2" xfId="4740"/>
    <cellStyle name="20% - Accent6 13 3 4" xfId="4741"/>
    <cellStyle name="20% - Accent6 13 4" xfId="4742"/>
    <cellStyle name="20% - Accent6 13 4 2" xfId="4743"/>
    <cellStyle name="20% - Accent6 13 4 2 2" xfId="4744"/>
    <cellStyle name="20% - Accent6 13 4 3" xfId="4745"/>
    <cellStyle name="20% - Accent6 13 4 3 2" xfId="4746"/>
    <cellStyle name="20% - Accent6 13 4 4" xfId="4747"/>
    <cellStyle name="20% - Accent6 13 5" xfId="4748"/>
    <cellStyle name="20% - Accent6 13 5 2" xfId="4749"/>
    <cellStyle name="20% - Accent6 13 6" xfId="4750"/>
    <cellStyle name="20% - Accent6 13 6 2" xfId="4751"/>
    <cellStyle name="20% - Accent6 13 7" xfId="4752"/>
    <cellStyle name="20% - Accent6 14" xfId="4753"/>
    <cellStyle name="20% - Accent6 14 2" xfId="4754"/>
    <cellStyle name="20% - Accent6 14 2 2" xfId="4755"/>
    <cellStyle name="20% - Accent6 14 2 2 2" xfId="4756"/>
    <cellStyle name="20% - Accent6 14 2 2 2 2" xfId="4757"/>
    <cellStyle name="20% - Accent6 14 2 2 3" xfId="4758"/>
    <cellStyle name="20% - Accent6 14 2 2 3 2" xfId="4759"/>
    <cellStyle name="20% - Accent6 14 2 2 4" xfId="4760"/>
    <cellStyle name="20% - Accent6 14 2 3" xfId="4761"/>
    <cellStyle name="20% - Accent6 14 2 3 2" xfId="4762"/>
    <cellStyle name="20% - Accent6 14 2 4" xfId="4763"/>
    <cellStyle name="20% - Accent6 14 2 4 2" xfId="4764"/>
    <cellStyle name="20% - Accent6 14 2 5" xfId="4765"/>
    <cellStyle name="20% - Accent6 14 3" xfId="4766"/>
    <cellStyle name="20% - Accent6 14 3 2" xfId="4767"/>
    <cellStyle name="20% - Accent6 14 3 2 2" xfId="4768"/>
    <cellStyle name="20% - Accent6 14 3 3" xfId="4769"/>
    <cellStyle name="20% - Accent6 14 3 3 2" xfId="4770"/>
    <cellStyle name="20% - Accent6 14 3 4" xfId="4771"/>
    <cellStyle name="20% - Accent6 14 4" xfId="4772"/>
    <cellStyle name="20% - Accent6 14 4 2" xfId="4773"/>
    <cellStyle name="20% - Accent6 14 4 2 2" xfId="4774"/>
    <cellStyle name="20% - Accent6 14 4 3" xfId="4775"/>
    <cellStyle name="20% - Accent6 14 4 3 2" xfId="4776"/>
    <cellStyle name="20% - Accent6 14 4 4" xfId="4777"/>
    <cellStyle name="20% - Accent6 14 5" xfId="4778"/>
    <cellStyle name="20% - Accent6 14 5 2" xfId="4779"/>
    <cellStyle name="20% - Accent6 14 6" xfId="4780"/>
    <cellStyle name="20% - Accent6 14 6 2" xfId="4781"/>
    <cellStyle name="20% - Accent6 14 7" xfId="4782"/>
    <cellStyle name="20% - Accent6 15" xfId="4783"/>
    <cellStyle name="20% - Accent6 15 2" xfId="4784"/>
    <cellStyle name="20% - Accent6 15 2 2" xfId="4785"/>
    <cellStyle name="20% - Accent6 15 2 2 2" xfId="4786"/>
    <cellStyle name="20% - Accent6 15 2 2 2 2" xfId="4787"/>
    <cellStyle name="20% - Accent6 15 2 2 3" xfId="4788"/>
    <cellStyle name="20% - Accent6 15 2 2 3 2" xfId="4789"/>
    <cellStyle name="20% - Accent6 15 2 2 4" xfId="4790"/>
    <cellStyle name="20% - Accent6 15 2 3" xfId="4791"/>
    <cellStyle name="20% - Accent6 15 2 3 2" xfId="4792"/>
    <cellStyle name="20% - Accent6 15 2 4" xfId="4793"/>
    <cellStyle name="20% - Accent6 15 2 4 2" xfId="4794"/>
    <cellStyle name="20% - Accent6 15 2 5" xfId="4795"/>
    <cellStyle name="20% - Accent6 15 3" xfId="4796"/>
    <cellStyle name="20% - Accent6 15 3 2" xfId="4797"/>
    <cellStyle name="20% - Accent6 15 3 2 2" xfId="4798"/>
    <cellStyle name="20% - Accent6 15 3 3" xfId="4799"/>
    <cellStyle name="20% - Accent6 15 3 3 2" xfId="4800"/>
    <cellStyle name="20% - Accent6 15 3 4" xfId="4801"/>
    <cellStyle name="20% - Accent6 15 4" xfId="4802"/>
    <cellStyle name="20% - Accent6 15 4 2" xfId="4803"/>
    <cellStyle name="20% - Accent6 15 4 2 2" xfId="4804"/>
    <cellStyle name="20% - Accent6 15 4 3" xfId="4805"/>
    <cellStyle name="20% - Accent6 15 4 3 2" xfId="4806"/>
    <cellStyle name="20% - Accent6 15 4 4" xfId="4807"/>
    <cellStyle name="20% - Accent6 15 5" xfId="4808"/>
    <cellStyle name="20% - Accent6 15 5 2" xfId="4809"/>
    <cellStyle name="20% - Accent6 15 6" xfId="4810"/>
    <cellStyle name="20% - Accent6 15 6 2" xfId="4811"/>
    <cellStyle name="20% - Accent6 15 7" xfId="4812"/>
    <cellStyle name="20% - Accent6 16" xfId="4813"/>
    <cellStyle name="20% - Accent6 16 2" xfId="4814"/>
    <cellStyle name="20% - Accent6 16 2 2" xfId="4815"/>
    <cellStyle name="20% - Accent6 16 2 2 2" xfId="4816"/>
    <cellStyle name="20% - Accent6 16 2 2 2 2" xfId="4817"/>
    <cellStyle name="20% - Accent6 16 2 2 3" xfId="4818"/>
    <cellStyle name="20% - Accent6 16 2 2 3 2" xfId="4819"/>
    <cellStyle name="20% - Accent6 16 2 2 4" xfId="4820"/>
    <cellStyle name="20% - Accent6 16 2 3" xfId="4821"/>
    <cellStyle name="20% - Accent6 16 2 3 2" xfId="4822"/>
    <cellStyle name="20% - Accent6 16 2 4" xfId="4823"/>
    <cellStyle name="20% - Accent6 16 2 4 2" xfId="4824"/>
    <cellStyle name="20% - Accent6 16 2 5" xfId="4825"/>
    <cellStyle name="20% - Accent6 16 3" xfId="4826"/>
    <cellStyle name="20% - Accent6 16 3 2" xfId="4827"/>
    <cellStyle name="20% - Accent6 16 3 2 2" xfId="4828"/>
    <cellStyle name="20% - Accent6 16 3 3" xfId="4829"/>
    <cellStyle name="20% - Accent6 16 3 3 2" xfId="4830"/>
    <cellStyle name="20% - Accent6 16 3 4" xfId="4831"/>
    <cellStyle name="20% - Accent6 16 4" xfId="4832"/>
    <cellStyle name="20% - Accent6 16 4 2" xfId="4833"/>
    <cellStyle name="20% - Accent6 16 4 2 2" xfId="4834"/>
    <cellStyle name="20% - Accent6 16 4 3" xfId="4835"/>
    <cellStyle name="20% - Accent6 16 4 3 2" xfId="4836"/>
    <cellStyle name="20% - Accent6 16 4 4" xfId="4837"/>
    <cellStyle name="20% - Accent6 16 5" xfId="4838"/>
    <cellStyle name="20% - Accent6 16 5 2" xfId="4839"/>
    <cellStyle name="20% - Accent6 16 6" xfId="4840"/>
    <cellStyle name="20% - Accent6 16 6 2" xfId="4841"/>
    <cellStyle name="20% - Accent6 16 7" xfId="4842"/>
    <cellStyle name="20% - Accent6 17" xfId="4843"/>
    <cellStyle name="20% - Accent6 17 2" xfId="4844"/>
    <cellStyle name="20% - Accent6 17 2 2" xfId="4845"/>
    <cellStyle name="20% - Accent6 17 2 2 2" xfId="4846"/>
    <cellStyle name="20% - Accent6 17 2 2 2 2" xfId="4847"/>
    <cellStyle name="20% - Accent6 17 2 2 3" xfId="4848"/>
    <cellStyle name="20% - Accent6 17 2 2 3 2" xfId="4849"/>
    <cellStyle name="20% - Accent6 17 2 2 4" xfId="4850"/>
    <cellStyle name="20% - Accent6 17 2 3" xfId="4851"/>
    <cellStyle name="20% - Accent6 17 2 3 2" xfId="4852"/>
    <cellStyle name="20% - Accent6 17 2 4" xfId="4853"/>
    <cellStyle name="20% - Accent6 17 2 4 2" xfId="4854"/>
    <cellStyle name="20% - Accent6 17 2 5" xfId="4855"/>
    <cellStyle name="20% - Accent6 17 3" xfId="4856"/>
    <cellStyle name="20% - Accent6 17 3 2" xfId="4857"/>
    <cellStyle name="20% - Accent6 17 3 2 2" xfId="4858"/>
    <cellStyle name="20% - Accent6 17 3 3" xfId="4859"/>
    <cellStyle name="20% - Accent6 17 3 3 2" xfId="4860"/>
    <cellStyle name="20% - Accent6 17 3 4" xfId="4861"/>
    <cellStyle name="20% - Accent6 17 4" xfId="4862"/>
    <cellStyle name="20% - Accent6 17 4 2" xfId="4863"/>
    <cellStyle name="20% - Accent6 17 4 2 2" xfId="4864"/>
    <cellStyle name="20% - Accent6 17 4 3" xfId="4865"/>
    <cellStyle name="20% - Accent6 17 4 3 2" xfId="4866"/>
    <cellStyle name="20% - Accent6 17 4 4" xfId="4867"/>
    <cellStyle name="20% - Accent6 17 5" xfId="4868"/>
    <cellStyle name="20% - Accent6 17 5 2" xfId="4869"/>
    <cellStyle name="20% - Accent6 17 6" xfId="4870"/>
    <cellStyle name="20% - Accent6 17 6 2" xfId="4871"/>
    <cellStyle name="20% - Accent6 17 7" xfId="4872"/>
    <cellStyle name="20% - Accent6 18" xfId="4873"/>
    <cellStyle name="20% - Accent6 18 2" xfId="4874"/>
    <cellStyle name="20% - Accent6 18 2 2" xfId="4875"/>
    <cellStyle name="20% - Accent6 18 2 2 2" xfId="4876"/>
    <cellStyle name="20% - Accent6 18 2 2 2 2" xfId="4877"/>
    <cellStyle name="20% - Accent6 18 2 2 3" xfId="4878"/>
    <cellStyle name="20% - Accent6 18 2 2 3 2" xfId="4879"/>
    <cellStyle name="20% - Accent6 18 2 2 4" xfId="4880"/>
    <cellStyle name="20% - Accent6 18 2 3" xfId="4881"/>
    <cellStyle name="20% - Accent6 18 2 3 2" xfId="4882"/>
    <cellStyle name="20% - Accent6 18 2 4" xfId="4883"/>
    <cellStyle name="20% - Accent6 18 2 4 2" xfId="4884"/>
    <cellStyle name="20% - Accent6 18 2 5" xfId="4885"/>
    <cellStyle name="20% - Accent6 18 3" xfId="4886"/>
    <cellStyle name="20% - Accent6 18 3 2" xfId="4887"/>
    <cellStyle name="20% - Accent6 18 3 2 2" xfId="4888"/>
    <cellStyle name="20% - Accent6 18 3 3" xfId="4889"/>
    <cellStyle name="20% - Accent6 18 3 3 2" xfId="4890"/>
    <cellStyle name="20% - Accent6 18 3 4" xfId="4891"/>
    <cellStyle name="20% - Accent6 18 4" xfId="4892"/>
    <cellStyle name="20% - Accent6 18 4 2" xfId="4893"/>
    <cellStyle name="20% - Accent6 18 4 2 2" xfId="4894"/>
    <cellStyle name="20% - Accent6 18 4 3" xfId="4895"/>
    <cellStyle name="20% - Accent6 18 4 3 2" xfId="4896"/>
    <cellStyle name="20% - Accent6 18 4 4" xfId="4897"/>
    <cellStyle name="20% - Accent6 18 5" xfId="4898"/>
    <cellStyle name="20% - Accent6 18 5 2" xfId="4899"/>
    <cellStyle name="20% - Accent6 18 6" xfId="4900"/>
    <cellStyle name="20% - Accent6 18 6 2" xfId="4901"/>
    <cellStyle name="20% - Accent6 18 7" xfId="4902"/>
    <cellStyle name="20% - Accent6 19" xfId="4903"/>
    <cellStyle name="20% - Accent6 19 2" xfId="4904"/>
    <cellStyle name="20% - Accent6 19 2 2" xfId="4905"/>
    <cellStyle name="20% - Accent6 19 2 2 2" xfId="4906"/>
    <cellStyle name="20% - Accent6 19 2 2 2 2" xfId="4907"/>
    <cellStyle name="20% - Accent6 19 2 2 3" xfId="4908"/>
    <cellStyle name="20% - Accent6 19 2 2 3 2" xfId="4909"/>
    <cellStyle name="20% - Accent6 19 2 2 4" xfId="4910"/>
    <cellStyle name="20% - Accent6 19 2 3" xfId="4911"/>
    <cellStyle name="20% - Accent6 19 2 3 2" xfId="4912"/>
    <cellStyle name="20% - Accent6 19 2 4" xfId="4913"/>
    <cellStyle name="20% - Accent6 19 2 4 2" xfId="4914"/>
    <cellStyle name="20% - Accent6 19 2 5" xfId="4915"/>
    <cellStyle name="20% - Accent6 19 3" xfId="4916"/>
    <cellStyle name="20% - Accent6 19 3 2" xfId="4917"/>
    <cellStyle name="20% - Accent6 19 3 2 2" xfId="4918"/>
    <cellStyle name="20% - Accent6 19 3 3" xfId="4919"/>
    <cellStyle name="20% - Accent6 19 3 3 2" xfId="4920"/>
    <cellStyle name="20% - Accent6 19 3 4" xfId="4921"/>
    <cellStyle name="20% - Accent6 19 4" xfId="4922"/>
    <cellStyle name="20% - Accent6 19 4 2" xfId="4923"/>
    <cellStyle name="20% - Accent6 19 4 2 2" xfId="4924"/>
    <cellStyle name="20% - Accent6 19 4 3" xfId="4925"/>
    <cellStyle name="20% - Accent6 19 4 3 2" xfId="4926"/>
    <cellStyle name="20% - Accent6 19 4 4" xfId="4927"/>
    <cellStyle name="20% - Accent6 19 5" xfId="4928"/>
    <cellStyle name="20% - Accent6 19 5 2" xfId="4929"/>
    <cellStyle name="20% - Accent6 19 6" xfId="4930"/>
    <cellStyle name="20% - Accent6 19 6 2" xfId="4931"/>
    <cellStyle name="20% - Accent6 19 7" xfId="4932"/>
    <cellStyle name="20% - Accent6 2" xfId="71"/>
    <cellStyle name="20% - Accent6 2 2" xfId="740"/>
    <cellStyle name="20% - Accent6 2 3" xfId="4933"/>
    <cellStyle name="20% - Accent6 2 3 2" xfId="4934"/>
    <cellStyle name="20% - Accent6 2 3 2 2" xfId="4935"/>
    <cellStyle name="20% - Accent6 2 3 2 2 2" xfId="4936"/>
    <cellStyle name="20% - Accent6 2 3 2 2 2 2" xfId="4937"/>
    <cellStyle name="20% - Accent6 2 3 2 2 3" xfId="4938"/>
    <cellStyle name="20% - Accent6 2 3 2 2 3 2" xfId="4939"/>
    <cellStyle name="20% - Accent6 2 3 2 2 4" xfId="4940"/>
    <cellStyle name="20% - Accent6 2 3 2 3" xfId="4941"/>
    <cellStyle name="20% - Accent6 2 3 2 3 2" xfId="4942"/>
    <cellStyle name="20% - Accent6 2 3 2 4" xfId="4943"/>
    <cellStyle name="20% - Accent6 2 3 2 4 2" xfId="4944"/>
    <cellStyle name="20% - Accent6 2 3 2 5" xfId="4945"/>
    <cellStyle name="20% - Accent6 2 3 3" xfId="4946"/>
    <cellStyle name="20% - Accent6 2 3 3 2" xfId="4947"/>
    <cellStyle name="20% - Accent6 2 3 3 2 2" xfId="4948"/>
    <cellStyle name="20% - Accent6 2 3 3 3" xfId="4949"/>
    <cellStyle name="20% - Accent6 2 3 3 3 2" xfId="4950"/>
    <cellStyle name="20% - Accent6 2 3 3 4" xfId="4951"/>
    <cellStyle name="20% - Accent6 2 3 4" xfId="4952"/>
    <cellStyle name="20% - Accent6 2 3 4 2" xfId="4953"/>
    <cellStyle name="20% - Accent6 2 3 4 2 2" xfId="4954"/>
    <cellStyle name="20% - Accent6 2 3 4 3" xfId="4955"/>
    <cellStyle name="20% - Accent6 2 3 4 3 2" xfId="4956"/>
    <cellStyle name="20% - Accent6 2 3 4 4" xfId="4957"/>
    <cellStyle name="20% - Accent6 2 3 5" xfId="4958"/>
    <cellStyle name="20% - Accent6 2 3 5 2" xfId="4959"/>
    <cellStyle name="20% - Accent6 2 3 6" xfId="4960"/>
    <cellStyle name="20% - Accent6 2 3 6 2" xfId="4961"/>
    <cellStyle name="20% - Accent6 2 3 7" xfId="4962"/>
    <cellStyle name="20% - Accent6 20" xfId="4963"/>
    <cellStyle name="20% - Accent6 20 2" xfId="4964"/>
    <cellStyle name="20% - Accent6 20 2 2" xfId="4965"/>
    <cellStyle name="20% - Accent6 20 2 2 2" xfId="4966"/>
    <cellStyle name="20% - Accent6 20 2 2 2 2" xfId="4967"/>
    <cellStyle name="20% - Accent6 20 2 2 3" xfId="4968"/>
    <cellStyle name="20% - Accent6 20 2 2 3 2" xfId="4969"/>
    <cellStyle name="20% - Accent6 20 2 2 4" xfId="4970"/>
    <cellStyle name="20% - Accent6 20 2 3" xfId="4971"/>
    <cellStyle name="20% - Accent6 20 2 3 2" xfId="4972"/>
    <cellStyle name="20% - Accent6 20 2 4" xfId="4973"/>
    <cellStyle name="20% - Accent6 20 2 4 2" xfId="4974"/>
    <cellStyle name="20% - Accent6 20 2 5" xfId="4975"/>
    <cellStyle name="20% - Accent6 20 3" xfId="4976"/>
    <cellStyle name="20% - Accent6 20 3 2" xfId="4977"/>
    <cellStyle name="20% - Accent6 20 3 2 2" xfId="4978"/>
    <cellStyle name="20% - Accent6 20 3 3" xfId="4979"/>
    <cellStyle name="20% - Accent6 20 3 3 2" xfId="4980"/>
    <cellStyle name="20% - Accent6 20 3 4" xfId="4981"/>
    <cellStyle name="20% - Accent6 20 4" xfId="4982"/>
    <cellStyle name="20% - Accent6 20 4 2" xfId="4983"/>
    <cellStyle name="20% - Accent6 20 4 2 2" xfId="4984"/>
    <cellStyle name="20% - Accent6 20 4 3" xfId="4985"/>
    <cellStyle name="20% - Accent6 20 4 3 2" xfId="4986"/>
    <cellStyle name="20% - Accent6 20 4 4" xfId="4987"/>
    <cellStyle name="20% - Accent6 20 5" xfId="4988"/>
    <cellStyle name="20% - Accent6 20 5 2" xfId="4989"/>
    <cellStyle name="20% - Accent6 20 6" xfId="4990"/>
    <cellStyle name="20% - Accent6 20 6 2" xfId="4991"/>
    <cellStyle name="20% - Accent6 20 7" xfId="4992"/>
    <cellStyle name="20% - Accent6 21" xfId="4993"/>
    <cellStyle name="20% - Accent6 22" xfId="4994"/>
    <cellStyle name="20% - Accent6 22 2" xfId="4995"/>
    <cellStyle name="20% - Accent6 22 2 2" xfId="4996"/>
    <cellStyle name="20% - Accent6 22 2 2 2" xfId="4997"/>
    <cellStyle name="20% - Accent6 22 2 2 2 2" xfId="4998"/>
    <cellStyle name="20% - Accent6 22 2 2 3" xfId="4999"/>
    <cellStyle name="20% - Accent6 22 2 2 3 2" xfId="5000"/>
    <cellStyle name="20% - Accent6 22 2 2 4" xfId="5001"/>
    <cellStyle name="20% - Accent6 22 2 3" xfId="5002"/>
    <cellStyle name="20% - Accent6 22 2 3 2" xfId="5003"/>
    <cellStyle name="20% - Accent6 22 2 4" xfId="5004"/>
    <cellStyle name="20% - Accent6 22 2 4 2" xfId="5005"/>
    <cellStyle name="20% - Accent6 22 2 5" xfId="5006"/>
    <cellStyle name="20% - Accent6 22 3" xfId="5007"/>
    <cellStyle name="20% - Accent6 22 3 2" xfId="5008"/>
    <cellStyle name="20% - Accent6 22 3 2 2" xfId="5009"/>
    <cellStyle name="20% - Accent6 22 3 3" xfId="5010"/>
    <cellStyle name="20% - Accent6 22 3 3 2" xfId="5011"/>
    <cellStyle name="20% - Accent6 22 3 4" xfId="5012"/>
    <cellStyle name="20% - Accent6 22 4" xfId="5013"/>
    <cellStyle name="20% - Accent6 22 4 2" xfId="5014"/>
    <cellStyle name="20% - Accent6 22 4 2 2" xfId="5015"/>
    <cellStyle name="20% - Accent6 22 4 3" xfId="5016"/>
    <cellStyle name="20% - Accent6 22 4 3 2" xfId="5017"/>
    <cellStyle name="20% - Accent6 22 4 4" xfId="5018"/>
    <cellStyle name="20% - Accent6 22 5" xfId="5019"/>
    <cellStyle name="20% - Accent6 22 5 2" xfId="5020"/>
    <cellStyle name="20% - Accent6 22 6" xfId="5021"/>
    <cellStyle name="20% - Accent6 22 6 2" xfId="5022"/>
    <cellStyle name="20% - Accent6 22 7" xfId="5023"/>
    <cellStyle name="20% - Accent6 23" xfId="5024"/>
    <cellStyle name="20% - Accent6 23 2" xfId="5025"/>
    <cellStyle name="20% - Accent6 23 2 2" xfId="5026"/>
    <cellStyle name="20% - Accent6 23 2 2 2" xfId="5027"/>
    <cellStyle name="20% - Accent6 23 2 3" xfId="5028"/>
    <cellStyle name="20% - Accent6 23 2 3 2" xfId="5029"/>
    <cellStyle name="20% - Accent6 23 2 4" xfId="5030"/>
    <cellStyle name="20% - Accent6 23 3" xfId="5031"/>
    <cellStyle name="20% - Accent6 23 3 2" xfId="5032"/>
    <cellStyle name="20% - Accent6 23 4" xfId="5033"/>
    <cellStyle name="20% - Accent6 23 4 2" xfId="5034"/>
    <cellStyle name="20% - Accent6 23 5" xfId="5035"/>
    <cellStyle name="20% - Accent6 24" xfId="5036"/>
    <cellStyle name="20% - Accent6 24 2" xfId="5037"/>
    <cellStyle name="20% - Accent6 24 2 2" xfId="5038"/>
    <cellStyle name="20% - Accent6 24 3" xfId="5039"/>
    <cellStyle name="20% - Accent6 24 3 2" xfId="5040"/>
    <cellStyle name="20% - Accent6 24 4" xfId="5041"/>
    <cellStyle name="20% - Accent6 25" xfId="5042"/>
    <cellStyle name="20% - Accent6 25 2" xfId="5043"/>
    <cellStyle name="20% - Accent6 25 2 2" xfId="5044"/>
    <cellStyle name="20% - Accent6 25 3" xfId="5045"/>
    <cellStyle name="20% - Accent6 25 3 2" xfId="5046"/>
    <cellStyle name="20% - Accent6 25 4" xfId="5047"/>
    <cellStyle name="20% - Accent6 26" xfId="5048"/>
    <cellStyle name="20% - Accent6 27" xfId="5049"/>
    <cellStyle name="20% - Accent6 27 2" xfId="5050"/>
    <cellStyle name="20% - Accent6 28" xfId="5051"/>
    <cellStyle name="20% - Accent6 28 2" xfId="5052"/>
    <cellStyle name="20% - Accent6 29" xfId="5053"/>
    <cellStyle name="20% - Accent6 29 2" xfId="5054"/>
    <cellStyle name="20% - Accent6 3" xfId="72"/>
    <cellStyle name="20% - Accent6 3 2" xfId="741"/>
    <cellStyle name="20% - Accent6 3 3" xfId="5055"/>
    <cellStyle name="20% - Accent6 3 3 2" xfId="5056"/>
    <cellStyle name="20% - Accent6 3 3 2 2" xfId="5057"/>
    <cellStyle name="20% - Accent6 3 3 2 2 2" xfId="5058"/>
    <cellStyle name="20% - Accent6 3 3 2 2 2 2" xfId="5059"/>
    <cellStyle name="20% - Accent6 3 3 2 2 3" xfId="5060"/>
    <cellStyle name="20% - Accent6 3 3 2 2 3 2" xfId="5061"/>
    <cellStyle name="20% - Accent6 3 3 2 2 4" xfId="5062"/>
    <cellStyle name="20% - Accent6 3 3 2 3" xfId="5063"/>
    <cellStyle name="20% - Accent6 3 3 2 3 2" xfId="5064"/>
    <cellStyle name="20% - Accent6 3 3 2 4" xfId="5065"/>
    <cellStyle name="20% - Accent6 3 3 2 4 2" xfId="5066"/>
    <cellStyle name="20% - Accent6 3 3 2 5" xfId="5067"/>
    <cellStyle name="20% - Accent6 3 3 3" xfId="5068"/>
    <cellStyle name="20% - Accent6 3 3 3 2" xfId="5069"/>
    <cellStyle name="20% - Accent6 3 3 3 2 2" xfId="5070"/>
    <cellStyle name="20% - Accent6 3 3 3 3" xfId="5071"/>
    <cellStyle name="20% - Accent6 3 3 3 3 2" xfId="5072"/>
    <cellStyle name="20% - Accent6 3 3 3 4" xfId="5073"/>
    <cellStyle name="20% - Accent6 3 3 4" xfId="5074"/>
    <cellStyle name="20% - Accent6 3 3 4 2" xfId="5075"/>
    <cellStyle name="20% - Accent6 3 3 4 2 2" xfId="5076"/>
    <cellStyle name="20% - Accent6 3 3 4 3" xfId="5077"/>
    <cellStyle name="20% - Accent6 3 3 4 3 2" xfId="5078"/>
    <cellStyle name="20% - Accent6 3 3 4 4" xfId="5079"/>
    <cellStyle name="20% - Accent6 3 3 5" xfId="5080"/>
    <cellStyle name="20% - Accent6 3 3 5 2" xfId="5081"/>
    <cellStyle name="20% - Accent6 3 3 6" xfId="5082"/>
    <cellStyle name="20% - Accent6 3 3 6 2" xfId="5083"/>
    <cellStyle name="20% - Accent6 3 3 7" xfId="5084"/>
    <cellStyle name="20% - Accent6 30" xfId="5085"/>
    <cellStyle name="20% - Accent6 31" xfId="5086"/>
    <cellStyle name="20% - Accent6 4" xfId="391"/>
    <cellStyle name="20% - Accent6 4 2" xfId="5087"/>
    <cellStyle name="20% - Accent6 4 2 2" xfId="5088"/>
    <cellStyle name="20% - Accent6 4 2 2 2" xfId="5089"/>
    <cellStyle name="20% - Accent6 4 2 2 2 2" xfId="5090"/>
    <cellStyle name="20% - Accent6 4 2 2 2 2 2" xfId="5091"/>
    <cellStyle name="20% - Accent6 4 2 2 2 3" xfId="5092"/>
    <cellStyle name="20% - Accent6 4 2 2 2 3 2" xfId="5093"/>
    <cellStyle name="20% - Accent6 4 2 2 2 4" xfId="5094"/>
    <cellStyle name="20% - Accent6 4 2 2 3" xfId="5095"/>
    <cellStyle name="20% - Accent6 4 2 2 3 2" xfId="5096"/>
    <cellStyle name="20% - Accent6 4 2 2 4" xfId="5097"/>
    <cellStyle name="20% - Accent6 4 2 2 4 2" xfId="5098"/>
    <cellStyle name="20% - Accent6 4 2 2 5" xfId="5099"/>
    <cellStyle name="20% - Accent6 4 2 3" xfId="5100"/>
    <cellStyle name="20% - Accent6 4 2 3 2" xfId="5101"/>
    <cellStyle name="20% - Accent6 4 2 3 2 2" xfId="5102"/>
    <cellStyle name="20% - Accent6 4 2 3 3" xfId="5103"/>
    <cellStyle name="20% - Accent6 4 2 3 3 2" xfId="5104"/>
    <cellStyle name="20% - Accent6 4 2 3 4" xfId="5105"/>
    <cellStyle name="20% - Accent6 4 2 4" xfId="5106"/>
    <cellStyle name="20% - Accent6 4 2 4 2" xfId="5107"/>
    <cellStyle name="20% - Accent6 4 2 4 2 2" xfId="5108"/>
    <cellStyle name="20% - Accent6 4 2 4 3" xfId="5109"/>
    <cellStyle name="20% - Accent6 4 2 4 3 2" xfId="5110"/>
    <cellStyle name="20% - Accent6 4 2 4 4" xfId="5111"/>
    <cellStyle name="20% - Accent6 4 2 5" xfId="5112"/>
    <cellStyle name="20% - Accent6 4 2 5 2" xfId="5113"/>
    <cellStyle name="20% - Accent6 4 2 6" xfId="5114"/>
    <cellStyle name="20% - Accent6 4 2 6 2" xfId="5115"/>
    <cellStyle name="20% - Accent6 4 2 7" xfId="5116"/>
    <cellStyle name="20% - Accent6 4 3" xfId="5117"/>
    <cellStyle name="20% - Accent6 4 3 2" xfId="5118"/>
    <cellStyle name="20% - Accent6 4 3 2 2" xfId="5119"/>
    <cellStyle name="20% - Accent6 4 3 2 2 2" xfId="5120"/>
    <cellStyle name="20% - Accent6 4 3 2 3" xfId="5121"/>
    <cellStyle name="20% - Accent6 4 3 2 3 2" xfId="5122"/>
    <cellStyle name="20% - Accent6 4 3 2 4" xfId="5123"/>
    <cellStyle name="20% - Accent6 4 3 3" xfId="5124"/>
    <cellStyle name="20% - Accent6 4 3 3 2" xfId="5125"/>
    <cellStyle name="20% - Accent6 4 3 4" xfId="5126"/>
    <cellStyle name="20% - Accent6 4 3 4 2" xfId="5127"/>
    <cellStyle name="20% - Accent6 4 3 5" xfId="5128"/>
    <cellStyle name="20% - Accent6 4 4" xfId="5129"/>
    <cellStyle name="20% - Accent6 4 4 2" xfId="5130"/>
    <cellStyle name="20% - Accent6 4 4 2 2" xfId="5131"/>
    <cellStyle name="20% - Accent6 4 4 3" xfId="5132"/>
    <cellStyle name="20% - Accent6 4 4 3 2" xfId="5133"/>
    <cellStyle name="20% - Accent6 4 4 4" xfId="5134"/>
    <cellStyle name="20% - Accent6 4 5" xfId="5135"/>
    <cellStyle name="20% - Accent6 4 5 2" xfId="5136"/>
    <cellStyle name="20% - Accent6 4 5 2 2" xfId="5137"/>
    <cellStyle name="20% - Accent6 4 5 3" xfId="5138"/>
    <cellStyle name="20% - Accent6 4 5 3 2" xfId="5139"/>
    <cellStyle name="20% - Accent6 4 5 4" xfId="5140"/>
    <cellStyle name="20% - Accent6 4 6" xfId="5141"/>
    <cellStyle name="20% - Accent6 4 6 2" xfId="5142"/>
    <cellStyle name="20% - Accent6 4 7" xfId="5143"/>
    <cellStyle name="20% - Accent6 4 7 2" xfId="5144"/>
    <cellStyle name="20% - Accent6 4 8" xfId="5145"/>
    <cellStyle name="20% - Accent6 5" xfId="392"/>
    <cellStyle name="20% - Accent6 5 2" xfId="5146"/>
    <cellStyle name="20% - Accent6 5 2 2" xfId="5147"/>
    <cellStyle name="20% - Accent6 5 2 2 2" xfId="5148"/>
    <cellStyle name="20% - Accent6 5 2 2 2 2" xfId="5149"/>
    <cellStyle name="20% - Accent6 5 2 2 3" xfId="5150"/>
    <cellStyle name="20% - Accent6 5 2 2 3 2" xfId="5151"/>
    <cellStyle name="20% - Accent6 5 2 2 4" xfId="5152"/>
    <cellStyle name="20% - Accent6 5 2 3" xfId="5153"/>
    <cellStyle name="20% - Accent6 5 2 3 2" xfId="5154"/>
    <cellStyle name="20% - Accent6 5 2 4" xfId="5155"/>
    <cellStyle name="20% - Accent6 5 2 4 2" xfId="5156"/>
    <cellStyle name="20% - Accent6 5 2 5" xfId="5157"/>
    <cellStyle name="20% - Accent6 5 3" xfId="5158"/>
    <cellStyle name="20% - Accent6 5 3 2" xfId="5159"/>
    <cellStyle name="20% - Accent6 5 3 2 2" xfId="5160"/>
    <cellStyle name="20% - Accent6 5 3 3" xfId="5161"/>
    <cellStyle name="20% - Accent6 5 3 3 2" xfId="5162"/>
    <cellStyle name="20% - Accent6 5 3 4" xfId="5163"/>
    <cellStyle name="20% - Accent6 5 4" xfId="5164"/>
    <cellStyle name="20% - Accent6 5 4 2" xfId="5165"/>
    <cellStyle name="20% - Accent6 5 4 2 2" xfId="5166"/>
    <cellStyle name="20% - Accent6 5 4 3" xfId="5167"/>
    <cellStyle name="20% - Accent6 5 4 3 2" xfId="5168"/>
    <cellStyle name="20% - Accent6 5 4 4" xfId="5169"/>
    <cellStyle name="20% - Accent6 5 5" xfId="5170"/>
    <cellStyle name="20% - Accent6 5 5 2" xfId="5171"/>
    <cellStyle name="20% - Accent6 5 6" xfId="5172"/>
    <cellStyle name="20% - Accent6 5 6 2" xfId="5173"/>
    <cellStyle name="20% - Accent6 5 7" xfId="5174"/>
    <cellStyle name="20% - Accent6 6" xfId="393"/>
    <cellStyle name="20% - Accent6 6 2" xfId="5175"/>
    <cellStyle name="20% - Accent6 6 2 2" xfId="5176"/>
    <cellStyle name="20% - Accent6 6 2 2 2" xfId="5177"/>
    <cellStyle name="20% - Accent6 6 2 2 2 2" xfId="5178"/>
    <cellStyle name="20% - Accent6 6 2 2 3" xfId="5179"/>
    <cellStyle name="20% - Accent6 6 2 2 3 2" xfId="5180"/>
    <cellStyle name="20% - Accent6 6 2 2 4" xfId="5181"/>
    <cellStyle name="20% - Accent6 6 2 3" xfId="5182"/>
    <cellStyle name="20% - Accent6 6 2 3 2" xfId="5183"/>
    <cellStyle name="20% - Accent6 6 2 4" xfId="5184"/>
    <cellStyle name="20% - Accent6 6 2 4 2" xfId="5185"/>
    <cellStyle name="20% - Accent6 6 2 5" xfId="5186"/>
    <cellStyle name="20% - Accent6 6 3" xfId="5187"/>
    <cellStyle name="20% - Accent6 6 3 2" xfId="5188"/>
    <cellStyle name="20% - Accent6 6 3 2 2" xfId="5189"/>
    <cellStyle name="20% - Accent6 6 3 3" xfId="5190"/>
    <cellStyle name="20% - Accent6 6 3 3 2" xfId="5191"/>
    <cellStyle name="20% - Accent6 6 3 4" xfId="5192"/>
    <cellStyle name="20% - Accent6 6 4" xfId="5193"/>
    <cellStyle name="20% - Accent6 6 4 2" xfId="5194"/>
    <cellStyle name="20% - Accent6 6 4 2 2" xfId="5195"/>
    <cellStyle name="20% - Accent6 6 4 3" xfId="5196"/>
    <cellStyle name="20% - Accent6 6 4 3 2" xfId="5197"/>
    <cellStyle name="20% - Accent6 6 4 4" xfId="5198"/>
    <cellStyle name="20% - Accent6 6 5" xfId="5199"/>
    <cellStyle name="20% - Accent6 6 5 2" xfId="5200"/>
    <cellStyle name="20% - Accent6 6 6" xfId="5201"/>
    <cellStyle name="20% - Accent6 6 6 2" xfId="5202"/>
    <cellStyle name="20% - Accent6 6 7" xfId="5203"/>
    <cellStyle name="20% - Accent6 7" xfId="394"/>
    <cellStyle name="20% - Accent6 7 2" xfId="5204"/>
    <cellStyle name="20% - Accent6 7 2 2" xfId="5205"/>
    <cellStyle name="20% - Accent6 7 2 2 2" xfId="5206"/>
    <cellStyle name="20% - Accent6 7 2 2 2 2" xfId="5207"/>
    <cellStyle name="20% - Accent6 7 2 2 3" xfId="5208"/>
    <cellStyle name="20% - Accent6 7 2 2 3 2" xfId="5209"/>
    <cellStyle name="20% - Accent6 7 2 2 4" xfId="5210"/>
    <cellStyle name="20% - Accent6 7 2 3" xfId="5211"/>
    <cellStyle name="20% - Accent6 7 2 3 2" xfId="5212"/>
    <cellStyle name="20% - Accent6 7 2 4" xfId="5213"/>
    <cellStyle name="20% - Accent6 7 2 4 2" xfId="5214"/>
    <cellStyle name="20% - Accent6 7 2 5" xfId="5215"/>
    <cellStyle name="20% - Accent6 7 3" xfId="5216"/>
    <cellStyle name="20% - Accent6 7 3 2" xfId="5217"/>
    <cellStyle name="20% - Accent6 7 3 2 2" xfId="5218"/>
    <cellStyle name="20% - Accent6 7 3 3" xfId="5219"/>
    <cellStyle name="20% - Accent6 7 3 3 2" xfId="5220"/>
    <cellStyle name="20% - Accent6 7 3 4" xfId="5221"/>
    <cellStyle name="20% - Accent6 7 4" xfId="5222"/>
    <cellStyle name="20% - Accent6 7 4 2" xfId="5223"/>
    <cellStyle name="20% - Accent6 7 4 2 2" xfId="5224"/>
    <cellStyle name="20% - Accent6 7 4 3" xfId="5225"/>
    <cellStyle name="20% - Accent6 7 4 3 2" xfId="5226"/>
    <cellStyle name="20% - Accent6 7 4 4" xfId="5227"/>
    <cellStyle name="20% - Accent6 7 5" xfId="5228"/>
    <cellStyle name="20% - Accent6 7 5 2" xfId="5229"/>
    <cellStyle name="20% - Accent6 7 6" xfId="5230"/>
    <cellStyle name="20% - Accent6 7 6 2" xfId="5231"/>
    <cellStyle name="20% - Accent6 7 7" xfId="5232"/>
    <cellStyle name="20% - Accent6 8" xfId="395"/>
    <cellStyle name="20% - Accent6 8 2" xfId="5233"/>
    <cellStyle name="20% - Accent6 8 2 2" xfId="5234"/>
    <cellStyle name="20% - Accent6 8 2 2 2" xfId="5235"/>
    <cellStyle name="20% - Accent6 8 2 2 2 2" xfId="5236"/>
    <cellStyle name="20% - Accent6 8 2 2 3" xfId="5237"/>
    <cellStyle name="20% - Accent6 8 2 2 3 2" xfId="5238"/>
    <cellStyle name="20% - Accent6 8 2 2 4" xfId="5239"/>
    <cellStyle name="20% - Accent6 8 2 3" xfId="5240"/>
    <cellStyle name="20% - Accent6 8 2 3 2" xfId="5241"/>
    <cellStyle name="20% - Accent6 8 2 4" xfId="5242"/>
    <cellStyle name="20% - Accent6 8 2 4 2" xfId="5243"/>
    <cellStyle name="20% - Accent6 8 2 5" xfId="5244"/>
    <cellStyle name="20% - Accent6 8 3" xfId="5245"/>
    <cellStyle name="20% - Accent6 8 3 2" xfId="5246"/>
    <cellStyle name="20% - Accent6 8 3 2 2" xfId="5247"/>
    <cellStyle name="20% - Accent6 8 3 3" xfId="5248"/>
    <cellStyle name="20% - Accent6 8 3 3 2" xfId="5249"/>
    <cellStyle name="20% - Accent6 8 3 4" xfId="5250"/>
    <cellStyle name="20% - Accent6 8 4" xfId="5251"/>
    <cellStyle name="20% - Accent6 8 4 2" xfId="5252"/>
    <cellStyle name="20% - Accent6 8 4 2 2" xfId="5253"/>
    <cellStyle name="20% - Accent6 8 4 3" xfId="5254"/>
    <cellStyle name="20% - Accent6 8 4 3 2" xfId="5255"/>
    <cellStyle name="20% - Accent6 8 4 4" xfId="5256"/>
    <cellStyle name="20% - Accent6 8 5" xfId="5257"/>
    <cellStyle name="20% - Accent6 8 5 2" xfId="5258"/>
    <cellStyle name="20% - Accent6 8 6" xfId="5259"/>
    <cellStyle name="20% - Accent6 8 6 2" xfId="5260"/>
    <cellStyle name="20% - Accent6 8 7" xfId="5261"/>
    <cellStyle name="20% - Accent6 9" xfId="396"/>
    <cellStyle name="20% - Accent6 9 2" xfId="5262"/>
    <cellStyle name="20% - Accent6 9 2 2" xfId="5263"/>
    <cellStyle name="20% - Accent6 9 2 2 2" xfId="5264"/>
    <cellStyle name="20% - Accent6 9 2 2 2 2" xfId="5265"/>
    <cellStyle name="20% - Accent6 9 2 2 3" xfId="5266"/>
    <cellStyle name="20% - Accent6 9 2 2 3 2" xfId="5267"/>
    <cellStyle name="20% - Accent6 9 2 2 4" xfId="5268"/>
    <cellStyle name="20% - Accent6 9 2 3" xfId="5269"/>
    <cellStyle name="20% - Accent6 9 2 3 2" xfId="5270"/>
    <cellStyle name="20% - Accent6 9 2 4" xfId="5271"/>
    <cellStyle name="20% - Accent6 9 2 4 2" xfId="5272"/>
    <cellStyle name="20% - Accent6 9 2 5" xfId="5273"/>
    <cellStyle name="20% - Accent6 9 3" xfId="5274"/>
    <cellStyle name="20% - Accent6 9 3 2" xfId="5275"/>
    <cellStyle name="20% - Accent6 9 3 2 2" xfId="5276"/>
    <cellStyle name="20% - Accent6 9 3 3" xfId="5277"/>
    <cellStyle name="20% - Accent6 9 3 3 2" xfId="5278"/>
    <cellStyle name="20% - Accent6 9 3 4" xfId="5279"/>
    <cellStyle name="20% - Accent6 9 4" xfId="5280"/>
    <cellStyle name="20% - Accent6 9 4 2" xfId="5281"/>
    <cellStyle name="20% - Accent6 9 4 2 2" xfId="5282"/>
    <cellStyle name="20% - Accent6 9 4 3" xfId="5283"/>
    <cellStyle name="20% - Accent6 9 4 3 2" xfId="5284"/>
    <cellStyle name="20% - Accent6 9 4 4" xfId="5285"/>
    <cellStyle name="20% - Accent6 9 5" xfId="5286"/>
    <cellStyle name="20% - Accent6 9 5 2" xfId="5287"/>
    <cellStyle name="20% - Accent6 9 6" xfId="5288"/>
    <cellStyle name="20% - Accent6 9 6 2" xfId="5289"/>
    <cellStyle name="20% - Accent6 9 7" xfId="5290"/>
    <cellStyle name="40% - Accent1" xfId="1072" builtinId="31" customBuiltin="1"/>
    <cellStyle name="40% - Accent1 10" xfId="397"/>
    <cellStyle name="40% - Accent1 10 2" xfId="5291"/>
    <cellStyle name="40% - Accent1 10 2 2" xfId="5292"/>
    <cellStyle name="40% - Accent1 10 2 2 2" xfId="5293"/>
    <cellStyle name="40% - Accent1 10 2 2 2 2" xfId="5294"/>
    <cellStyle name="40% - Accent1 10 2 2 3" xfId="5295"/>
    <cellStyle name="40% - Accent1 10 2 2 3 2" xfId="5296"/>
    <cellStyle name="40% - Accent1 10 2 2 4" xfId="5297"/>
    <cellStyle name="40% - Accent1 10 2 3" xfId="5298"/>
    <cellStyle name="40% - Accent1 10 2 3 2" xfId="5299"/>
    <cellStyle name="40% - Accent1 10 2 4" xfId="5300"/>
    <cellStyle name="40% - Accent1 10 2 4 2" xfId="5301"/>
    <cellStyle name="40% - Accent1 10 2 5" xfId="5302"/>
    <cellStyle name="40% - Accent1 10 3" xfId="5303"/>
    <cellStyle name="40% - Accent1 10 3 2" xfId="5304"/>
    <cellStyle name="40% - Accent1 10 3 2 2" xfId="5305"/>
    <cellStyle name="40% - Accent1 10 3 3" xfId="5306"/>
    <cellStyle name="40% - Accent1 10 3 3 2" xfId="5307"/>
    <cellStyle name="40% - Accent1 10 3 4" xfId="5308"/>
    <cellStyle name="40% - Accent1 10 4" xfId="5309"/>
    <cellStyle name="40% - Accent1 10 4 2" xfId="5310"/>
    <cellStyle name="40% - Accent1 10 4 2 2" xfId="5311"/>
    <cellStyle name="40% - Accent1 10 4 3" xfId="5312"/>
    <cellStyle name="40% - Accent1 10 4 3 2" xfId="5313"/>
    <cellStyle name="40% - Accent1 10 4 4" xfId="5314"/>
    <cellStyle name="40% - Accent1 10 5" xfId="5315"/>
    <cellStyle name="40% - Accent1 10 5 2" xfId="5316"/>
    <cellStyle name="40% - Accent1 10 6" xfId="5317"/>
    <cellStyle name="40% - Accent1 10 6 2" xfId="5318"/>
    <cellStyle name="40% - Accent1 10 7" xfId="5319"/>
    <cellStyle name="40% - Accent1 11" xfId="398"/>
    <cellStyle name="40% - Accent1 11 2" xfId="5320"/>
    <cellStyle name="40% - Accent1 11 2 2" xfId="5321"/>
    <cellStyle name="40% - Accent1 11 2 2 2" xfId="5322"/>
    <cellStyle name="40% - Accent1 11 2 2 2 2" xfId="5323"/>
    <cellStyle name="40% - Accent1 11 2 2 3" xfId="5324"/>
    <cellStyle name="40% - Accent1 11 2 2 3 2" xfId="5325"/>
    <cellStyle name="40% - Accent1 11 2 2 4" xfId="5326"/>
    <cellStyle name="40% - Accent1 11 2 3" xfId="5327"/>
    <cellStyle name="40% - Accent1 11 2 3 2" xfId="5328"/>
    <cellStyle name="40% - Accent1 11 2 4" xfId="5329"/>
    <cellStyle name="40% - Accent1 11 2 4 2" xfId="5330"/>
    <cellStyle name="40% - Accent1 11 2 5" xfId="5331"/>
    <cellStyle name="40% - Accent1 11 3" xfId="5332"/>
    <cellStyle name="40% - Accent1 11 3 2" xfId="5333"/>
    <cellStyle name="40% - Accent1 11 3 2 2" xfId="5334"/>
    <cellStyle name="40% - Accent1 11 3 3" xfId="5335"/>
    <cellStyle name="40% - Accent1 11 3 3 2" xfId="5336"/>
    <cellStyle name="40% - Accent1 11 3 4" xfId="5337"/>
    <cellStyle name="40% - Accent1 11 4" xfId="5338"/>
    <cellStyle name="40% - Accent1 11 4 2" xfId="5339"/>
    <cellStyle name="40% - Accent1 11 4 2 2" xfId="5340"/>
    <cellStyle name="40% - Accent1 11 4 3" xfId="5341"/>
    <cellStyle name="40% - Accent1 11 4 3 2" xfId="5342"/>
    <cellStyle name="40% - Accent1 11 4 4" xfId="5343"/>
    <cellStyle name="40% - Accent1 11 5" xfId="5344"/>
    <cellStyle name="40% - Accent1 11 5 2" xfId="5345"/>
    <cellStyle name="40% - Accent1 11 6" xfId="5346"/>
    <cellStyle name="40% - Accent1 11 6 2" xfId="5347"/>
    <cellStyle name="40% - Accent1 11 7" xfId="5348"/>
    <cellStyle name="40% - Accent1 12" xfId="742"/>
    <cellStyle name="40% - Accent1 12 2" xfId="5349"/>
    <cellStyle name="40% - Accent1 12 2 2" xfId="5350"/>
    <cellStyle name="40% - Accent1 12 2 2 2" xfId="5351"/>
    <cellStyle name="40% - Accent1 12 2 2 2 2" xfId="5352"/>
    <cellStyle name="40% - Accent1 12 2 2 3" xfId="5353"/>
    <cellStyle name="40% - Accent1 12 2 2 3 2" xfId="5354"/>
    <cellStyle name="40% - Accent1 12 2 2 4" xfId="5355"/>
    <cellStyle name="40% - Accent1 12 2 3" xfId="5356"/>
    <cellStyle name="40% - Accent1 12 2 3 2" xfId="5357"/>
    <cellStyle name="40% - Accent1 12 2 4" xfId="5358"/>
    <cellStyle name="40% - Accent1 12 2 4 2" xfId="5359"/>
    <cellStyle name="40% - Accent1 12 2 5" xfId="5360"/>
    <cellStyle name="40% - Accent1 12 3" xfId="5361"/>
    <cellStyle name="40% - Accent1 12 3 2" xfId="5362"/>
    <cellStyle name="40% - Accent1 12 3 2 2" xfId="5363"/>
    <cellStyle name="40% - Accent1 12 3 3" xfId="5364"/>
    <cellStyle name="40% - Accent1 12 3 3 2" xfId="5365"/>
    <cellStyle name="40% - Accent1 12 3 4" xfId="5366"/>
    <cellStyle name="40% - Accent1 12 4" xfId="5367"/>
    <cellStyle name="40% - Accent1 12 4 2" xfId="5368"/>
    <cellStyle name="40% - Accent1 12 4 2 2" xfId="5369"/>
    <cellStyle name="40% - Accent1 12 4 3" xfId="5370"/>
    <cellStyle name="40% - Accent1 12 4 3 2" xfId="5371"/>
    <cellStyle name="40% - Accent1 12 4 4" xfId="5372"/>
    <cellStyle name="40% - Accent1 12 5" xfId="5373"/>
    <cellStyle name="40% - Accent1 12 5 2" xfId="5374"/>
    <cellStyle name="40% - Accent1 12 6" xfId="5375"/>
    <cellStyle name="40% - Accent1 12 6 2" xfId="5376"/>
    <cellStyle name="40% - Accent1 12 7" xfId="5377"/>
    <cellStyle name="40% - Accent1 13" xfId="743"/>
    <cellStyle name="40% - Accent1 13 2" xfId="5378"/>
    <cellStyle name="40% - Accent1 13 2 2" xfId="5379"/>
    <cellStyle name="40% - Accent1 13 2 2 2" xfId="5380"/>
    <cellStyle name="40% - Accent1 13 2 2 2 2" xfId="5381"/>
    <cellStyle name="40% - Accent1 13 2 2 3" xfId="5382"/>
    <cellStyle name="40% - Accent1 13 2 2 3 2" xfId="5383"/>
    <cellStyle name="40% - Accent1 13 2 2 4" xfId="5384"/>
    <cellStyle name="40% - Accent1 13 2 3" xfId="5385"/>
    <cellStyle name="40% - Accent1 13 2 3 2" xfId="5386"/>
    <cellStyle name="40% - Accent1 13 2 4" xfId="5387"/>
    <cellStyle name="40% - Accent1 13 2 4 2" xfId="5388"/>
    <cellStyle name="40% - Accent1 13 2 5" xfId="5389"/>
    <cellStyle name="40% - Accent1 13 3" xfId="5390"/>
    <cellStyle name="40% - Accent1 13 3 2" xfId="5391"/>
    <cellStyle name="40% - Accent1 13 3 2 2" xfId="5392"/>
    <cellStyle name="40% - Accent1 13 3 3" xfId="5393"/>
    <cellStyle name="40% - Accent1 13 3 3 2" xfId="5394"/>
    <cellStyle name="40% - Accent1 13 3 4" xfId="5395"/>
    <cellStyle name="40% - Accent1 13 4" xfId="5396"/>
    <cellStyle name="40% - Accent1 13 4 2" xfId="5397"/>
    <cellStyle name="40% - Accent1 13 4 2 2" xfId="5398"/>
    <cellStyle name="40% - Accent1 13 4 3" xfId="5399"/>
    <cellStyle name="40% - Accent1 13 4 3 2" xfId="5400"/>
    <cellStyle name="40% - Accent1 13 4 4" xfId="5401"/>
    <cellStyle name="40% - Accent1 13 5" xfId="5402"/>
    <cellStyle name="40% - Accent1 13 5 2" xfId="5403"/>
    <cellStyle name="40% - Accent1 13 6" xfId="5404"/>
    <cellStyle name="40% - Accent1 13 6 2" xfId="5405"/>
    <cellStyle name="40% - Accent1 13 7" xfId="5406"/>
    <cellStyle name="40% - Accent1 14" xfId="5407"/>
    <cellStyle name="40% - Accent1 14 2" xfId="5408"/>
    <cellStyle name="40% - Accent1 14 2 2" xfId="5409"/>
    <cellStyle name="40% - Accent1 14 2 2 2" xfId="5410"/>
    <cellStyle name="40% - Accent1 14 2 2 2 2" xfId="5411"/>
    <cellStyle name="40% - Accent1 14 2 2 3" xfId="5412"/>
    <cellStyle name="40% - Accent1 14 2 2 3 2" xfId="5413"/>
    <cellStyle name="40% - Accent1 14 2 2 4" xfId="5414"/>
    <cellStyle name="40% - Accent1 14 2 3" xfId="5415"/>
    <cellStyle name="40% - Accent1 14 2 3 2" xfId="5416"/>
    <cellStyle name="40% - Accent1 14 2 4" xfId="5417"/>
    <cellStyle name="40% - Accent1 14 2 4 2" xfId="5418"/>
    <cellStyle name="40% - Accent1 14 2 5" xfId="5419"/>
    <cellStyle name="40% - Accent1 14 3" xfId="5420"/>
    <cellStyle name="40% - Accent1 14 3 2" xfId="5421"/>
    <cellStyle name="40% - Accent1 14 3 2 2" xfId="5422"/>
    <cellStyle name="40% - Accent1 14 3 3" xfId="5423"/>
    <cellStyle name="40% - Accent1 14 3 3 2" xfId="5424"/>
    <cellStyle name="40% - Accent1 14 3 4" xfId="5425"/>
    <cellStyle name="40% - Accent1 14 4" xfId="5426"/>
    <cellStyle name="40% - Accent1 14 4 2" xfId="5427"/>
    <cellStyle name="40% - Accent1 14 4 2 2" xfId="5428"/>
    <cellStyle name="40% - Accent1 14 4 3" xfId="5429"/>
    <cellStyle name="40% - Accent1 14 4 3 2" xfId="5430"/>
    <cellStyle name="40% - Accent1 14 4 4" xfId="5431"/>
    <cellStyle name="40% - Accent1 14 5" xfId="5432"/>
    <cellStyle name="40% - Accent1 14 5 2" xfId="5433"/>
    <cellStyle name="40% - Accent1 14 6" xfId="5434"/>
    <cellStyle name="40% - Accent1 14 6 2" xfId="5435"/>
    <cellStyle name="40% - Accent1 14 7" xfId="5436"/>
    <cellStyle name="40% - Accent1 15" xfId="5437"/>
    <cellStyle name="40% - Accent1 15 2" xfId="5438"/>
    <cellStyle name="40% - Accent1 15 2 2" xfId="5439"/>
    <cellStyle name="40% - Accent1 15 2 2 2" xfId="5440"/>
    <cellStyle name="40% - Accent1 15 2 2 2 2" xfId="5441"/>
    <cellStyle name="40% - Accent1 15 2 2 3" xfId="5442"/>
    <cellStyle name="40% - Accent1 15 2 2 3 2" xfId="5443"/>
    <cellStyle name="40% - Accent1 15 2 2 4" xfId="5444"/>
    <cellStyle name="40% - Accent1 15 2 3" xfId="5445"/>
    <cellStyle name="40% - Accent1 15 2 3 2" xfId="5446"/>
    <cellStyle name="40% - Accent1 15 2 4" xfId="5447"/>
    <cellStyle name="40% - Accent1 15 2 4 2" xfId="5448"/>
    <cellStyle name="40% - Accent1 15 2 5" xfId="5449"/>
    <cellStyle name="40% - Accent1 15 3" xfId="5450"/>
    <cellStyle name="40% - Accent1 15 3 2" xfId="5451"/>
    <cellStyle name="40% - Accent1 15 3 2 2" xfId="5452"/>
    <cellStyle name="40% - Accent1 15 3 3" xfId="5453"/>
    <cellStyle name="40% - Accent1 15 3 3 2" xfId="5454"/>
    <cellStyle name="40% - Accent1 15 3 4" xfId="5455"/>
    <cellStyle name="40% - Accent1 15 4" xfId="5456"/>
    <cellStyle name="40% - Accent1 15 4 2" xfId="5457"/>
    <cellStyle name="40% - Accent1 15 4 2 2" xfId="5458"/>
    <cellStyle name="40% - Accent1 15 4 3" xfId="5459"/>
    <cellStyle name="40% - Accent1 15 4 3 2" xfId="5460"/>
    <cellStyle name="40% - Accent1 15 4 4" xfId="5461"/>
    <cellStyle name="40% - Accent1 15 5" xfId="5462"/>
    <cellStyle name="40% - Accent1 15 5 2" xfId="5463"/>
    <cellStyle name="40% - Accent1 15 6" xfId="5464"/>
    <cellStyle name="40% - Accent1 15 6 2" xfId="5465"/>
    <cellStyle name="40% - Accent1 15 7" xfId="5466"/>
    <cellStyle name="40% - Accent1 16" xfId="5467"/>
    <cellStyle name="40% - Accent1 16 2" xfId="5468"/>
    <cellStyle name="40% - Accent1 16 2 2" xfId="5469"/>
    <cellStyle name="40% - Accent1 16 2 2 2" xfId="5470"/>
    <cellStyle name="40% - Accent1 16 2 2 2 2" xfId="5471"/>
    <cellStyle name="40% - Accent1 16 2 2 3" xfId="5472"/>
    <cellStyle name="40% - Accent1 16 2 2 3 2" xfId="5473"/>
    <cellStyle name="40% - Accent1 16 2 2 4" xfId="5474"/>
    <cellStyle name="40% - Accent1 16 2 3" xfId="5475"/>
    <cellStyle name="40% - Accent1 16 2 3 2" xfId="5476"/>
    <cellStyle name="40% - Accent1 16 2 4" xfId="5477"/>
    <cellStyle name="40% - Accent1 16 2 4 2" xfId="5478"/>
    <cellStyle name="40% - Accent1 16 2 5" xfId="5479"/>
    <cellStyle name="40% - Accent1 16 3" xfId="5480"/>
    <cellStyle name="40% - Accent1 16 3 2" xfId="5481"/>
    <cellStyle name="40% - Accent1 16 3 2 2" xfId="5482"/>
    <cellStyle name="40% - Accent1 16 3 3" xfId="5483"/>
    <cellStyle name="40% - Accent1 16 3 3 2" xfId="5484"/>
    <cellStyle name="40% - Accent1 16 3 4" xfId="5485"/>
    <cellStyle name="40% - Accent1 16 4" xfId="5486"/>
    <cellStyle name="40% - Accent1 16 4 2" xfId="5487"/>
    <cellStyle name="40% - Accent1 16 4 2 2" xfId="5488"/>
    <cellStyle name="40% - Accent1 16 4 3" xfId="5489"/>
    <cellStyle name="40% - Accent1 16 4 3 2" xfId="5490"/>
    <cellStyle name="40% - Accent1 16 4 4" xfId="5491"/>
    <cellStyle name="40% - Accent1 16 5" xfId="5492"/>
    <cellStyle name="40% - Accent1 16 5 2" xfId="5493"/>
    <cellStyle name="40% - Accent1 16 6" xfId="5494"/>
    <cellStyle name="40% - Accent1 16 6 2" xfId="5495"/>
    <cellStyle name="40% - Accent1 16 7" xfId="5496"/>
    <cellStyle name="40% - Accent1 17" xfId="5497"/>
    <cellStyle name="40% - Accent1 17 2" xfId="5498"/>
    <cellStyle name="40% - Accent1 17 2 2" xfId="5499"/>
    <cellStyle name="40% - Accent1 17 2 2 2" xfId="5500"/>
    <cellStyle name="40% - Accent1 17 2 2 2 2" xfId="5501"/>
    <cellStyle name="40% - Accent1 17 2 2 3" xfId="5502"/>
    <cellStyle name="40% - Accent1 17 2 2 3 2" xfId="5503"/>
    <cellStyle name="40% - Accent1 17 2 2 4" xfId="5504"/>
    <cellStyle name="40% - Accent1 17 2 3" xfId="5505"/>
    <cellStyle name="40% - Accent1 17 2 3 2" xfId="5506"/>
    <cellStyle name="40% - Accent1 17 2 4" xfId="5507"/>
    <cellStyle name="40% - Accent1 17 2 4 2" xfId="5508"/>
    <cellStyle name="40% - Accent1 17 2 5" xfId="5509"/>
    <cellStyle name="40% - Accent1 17 3" xfId="5510"/>
    <cellStyle name="40% - Accent1 17 3 2" xfId="5511"/>
    <cellStyle name="40% - Accent1 17 3 2 2" xfId="5512"/>
    <cellStyle name="40% - Accent1 17 3 3" xfId="5513"/>
    <cellStyle name="40% - Accent1 17 3 3 2" xfId="5514"/>
    <cellStyle name="40% - Accent1 17 3 4" xfId="5515"/>
    <cellStyle name="40% - Accent1 17 4" xfId="5516"/>
    <cellStyle name="40% - Accent1 17 4 2" xfId="5517"/>
    <cellStyle name="40% - Accent1 17 4 2 2" xfId="5518"/>
    <cellStyle name="40% - Accent1 17 4 3" xfId="5519"/>
    <cellStyle name="40% - Accent1 17 4 3 2" xfId="5520"/>
    <cellStyle name="40% - Accent1 17 4 4" xfId="5521"/>
    <cellStyle name="40% - Accent1 17 5" xfId="5522"/>
    <cellStyle name="40% - Accent1 17 5 2" xfId="5523"/>
    <cellStyle name="40% - Accent1 17 6" xfId="5524"/>
    <cellStyle name="40% - Accent1 17 6 2" xfId="5525"/>
    <cellStyle name="40% - Accent1 17 7" xfId="5526"/>
    <cellStyle name="40% - Accent1 18" xfId="5527"/>
    <cellStyle name="40% - Accent1 18 2" xfId="5528"/>
    <cellStyle name="40% - Accent1 18 2 2" xfId="5529"/>
    <cellStyle name="40% - Accent1 18 2 2 2" xfId="5530"/>
    <cellStyle name="40% - Accent1 18 2 2 2 2" xfId="5531"/>
    <cellStyle name="40% - Accent1 18 2 2 3" xfId="5532"/>
    <cellStyle name="40% - Accent1 18 2 2 3 2" xfId="5533"/>
    <cellStyle name="40% - Accent1 18 2 2 4" xfId="5534"/>
    <cellStyle name="40% - Accent1 18 2 3" xfId="5535"/>
    <cellStyle name="40% - Accent1 18 2 3 2" xfId="5536"/>
    <cellStyle name="40% - Accent1 18 2 4" xfId="5537"/>
    <cellStyle name="40% - Accent1 18 2 4 2" xfId="5538"/>
    <cellStyle name="40% - Accent1 18 2 5" xfId="5539"/>
    <cellStyle name="40% - Accent1 18 3" xfId="5540"/>
    <cellStyle name="40% - Accent1 18 3 2" xfId="5541"/>
    <cellStyle name="40% - Accent1 18 3 2 2" xfId="5542"/>
    <cellStyle name="40% - Accent1 18 3 3" xfId="5543"/>
    <cellStyle name="40% - Accent1 18 3 3 2" xfId="5544"/>
    <cellStyle name="40% - Accent1 18 3 4" xfId="5545"/>
    <cellStyle name="40% - Accent1 18 4" xfId="5546"/>
    <cellStyle name="40% - Accent1 18 4 2" xfId="5547"/>
    <cellStyle name="40% - Accent1 18 4 2 2" xfId="5548"/>
    <cellStyle name="40% - Accent1 18 4 3" xfId="5549"/>
    <cellStyle name="40% - Accent1 18 4 3 2" xfId="5550"/>
    <cellStyle name="40% - Accent1 18 4 4" xfId="5551"/>
    <cellStyle name="40% - Accent1 18 5" xfId="5552"/>
    <cellStyle name="40% - Accent1 18 5 2" xfId="5553"/>
    <cellStyle name="40% - Accent1 18 6" xfId="5554"/>
    <cellStyle name="40% - Accent1 18 6 2" xfId="5555"/>
    <cellStyle name="40% - Accent1 18 7" xfId="5556"/>
    <cellStyle name="40% - Accent1 19" xfId="5557"/>
    <cellStyle name="40% - Accent1 19 2" xfId="5558"/>
    <cellStyle name="40% - Accent1 19 2 2" xfId="5559"/>
    <cellStyle name="40% - Accent1 19 2 2 2" xfId="5560"/>
    <cellStyle name="40% - Accent1 19 2 2 2 2" xfId="5561"/>
    <cellStyle name="40% - Accent1 19 2 2 3" xfId="5562"/>
    <cellStyle name="40% - Accent1 19 2 2 3 2" xfId="5563"/>
    <cellStyle name="40% - Accent1 19 2 2 4" xfId="5564"/>
    <cellStyle name="40% - Accent1 19 2 3" xfId="5565"/>
    <cellStyle name="40% - Accent1 19 2 3 2" xfId="5566"/>
    <cellStyle name="40% - Accent1 19 2 4" xfId="5567"/>
    <cellStyle name="40% - Accent1 19 2 4 2" xfId="5568"/>
    <cellStyle name="40% - Accent1 19 2 5" xfId="5569"/>
    <cellStyle name="40% - Accent1 19 3" xfId="5570"/>
    <cellStyle name="40% - Accent1 19 3 2" xfId="5571"/>
    <cellStyle name="40% - Accent1 19 3 2 2" xfId="5572"/>
    <cellStyle name="40% - Accent1 19 3 3" xfId="5573"/>
    <cellStyle name="40% - Accent1 19 3 3 2" xfId="5574"/>
    <cellStyle name="40% - Accent1 19 3 4" xfId="5575"/>
    <cellStyle name="40% - Accent1 19 4" xfId="5576"/>
    <cellStyle name="40% - Accent1 19 4 2" xfId="5577"/>
    <cellStyle name="40% - Accent1 19 4 2 2" xfId="5578"/>
    <cellStyle name="40% - Accent1 19 4 3" xfId="5579"/>
    <cellStyle name="40% - Accent1 19 4 3 2" xfId="5580"/>
    <cellStyle name="40% - Accent1 19 4 4" xfId="5581"/>
    <cellStyle name="40% - Accent1 19 5" xfId="5582"/>
    <cellStyle name="40% - Accent1 19 5 2" xfId="5583"/>
    <cellStyle name="40% - Accent1 19 6" xfId="5584"/>
    <cellStyle name="40% - Accent1 19 6 2" xfId="5585"/>
    <cellStyle name="40% - Accent1 19 7" xfId="5586"/>
    <cellStyle name="40% - Accent1 2" xfId="73"/>
    <cellStyle name="40% - Accent1 2 2" xfId="744"/>
    <cellStyle name="40% - Accent1 2 3" xfId="5587"/>
    <cellStyle name="40% - Accent1 2 3 2" xfId="5588"/>
    <cellStyle name="40% - Accent1 2 3 2 2" xfId="5589"/>
    <cellStyle name="40% - Accent1 2 3 2 2 2" xfId="5590"/>
    <cellStyle name="40% - Accent1 2 3 2 2 2 2" xfId="5591"/>
    <cellStyle name="40% - Accent1 2 3 2 2 3" xfId="5592"/>
    <cellStyle name="40% - Accent1 2 3 2 2 3 2" xfId="5593"/>
    <cellStyle name="40% - Accent1 2 3 2 2 4" xfId="5594"/>
    <cellStyle name="40% - Accent1 2 3 2 3" xfId="5595"/>
    <cellStyle name="40% - Accent1 2 3 2 3 2" xfId="5596"/>
    <cellStyle name="40% - Accent1 2 3 2 4" xfId="5597"/>
    <cellStyle name="40% - Accent1 2 3 2 4 2" xfId="5598"/>
    <cellStyle name="40% - Accent1 2 3 2 5" xfId="5599"/>
    <cellStyle name="40% - Accent1 2 3 3" xfId="5600"/>
    <cellStyle name="40% - Accent1 2 3 3 2" xfId="5601"/>
    <cellStyle name="40% - Accent1 2 3 3 2 2" xfId="5602"/>
    <cellStyle name="40% - Accent1 2 3 3 3" xfId="5603"/>
    <cellStyle name="40% - Accent1 2 3 3 3 2" xfId="5604"/>
    <cellStyle name="40% - Accent1 2 3 3 4" xfId="5605"/>
    <cellStyle name="40% - Accent1 2 3 4" xfId="5606"/>
    <cellStyle name="40% - Accent1 2 3 4 2" xfId="5607"/>
    <cellStyle name="40% - Accent1 2 3 4 2 2" xfId="5608"/>
    <cellStyle name="40% - Accent1 2 3 4 3" xfId="5609"/>
    <cellStyle name="40% - Accent1 2 3 4 3 2" xfId="5610"/>
    <cellStyle name="40% - Accent1 2 3 4 4" xfId="5611"/>
    <cellStyle name="40% - Accent1 2 3 5" xfId="5612"/>
    <cellStyle name="40% - Accent1 2 3 5 2" xfId="5613"/>
    <cellStyle name="40% - Accent1 2 3 6" xfId="5614"/>
    <cellStyle name="40% - Accent1 2 3 6 2" xfId="5615"/>
    <cellStyle name="40% - Accent1 2 3 7" xfId="5616"/>
    <cellStyle name="40% - Accent1 20" xfId="5617"/>
    <cellStyle name="40% - Accent1 20 2" xfId="5618"/>
    <cellStyle name="40% - Accent1 20 2 2" xfId="5619"/>
    <cellStyle name="40% - Accent1 20 2 2 2" xfId="5620"/>
    <cellStyle name="40% - Accent1 20 2 2 2 2" xfId="5621"/>
    <cellStyle name="40% - Accent1 20 2 2 3" xfId="5622"/>
    <cellStyle name="40% - Accent1 20 2 2 3 2" xfId="5623"/>
    <cellStyle name="40% - Accent1 20 2 2 4" xfId="5624"/>
    <cellStyle name="40% - Accent1 20 2 3" xfId="5625"/>
    <cellStyle name="40% - Accent1 20 2 3 2" xfId="5626"/>
    <cellStyle name="40% - Accent1 20 2 4" xfId="5627"/>
    <cellStyle name="40% - Accent1 20 2 4 2" xfId="5628"/>
    <cellStyle name="40% - Accent1 20 2 5" xfId="5629"/>
    <cellStyle name="40% - Accent1 20 3" xfId="5630"/>
    <cellStyle name="40% - Accent1 20 3 2" xfId="5631"/>
    <cellStyle name="40% - Accent1 20 3 2 2" xfId="5632"/>
    <cellStyle name="40% - Accent1 20 3 3" xfId="5633"/>
    <cellStyle name="40% - Accent1 20 3 3 2" xfId="5634"/>
    <cellStyle name="40% - Accent1 20 3 4" xfId="5635"/>
    <cellStyle name="40% - Accent1 20 4" xfId="5636"/>
    <cellStyle name="40% - Accent1 20 4 2" xfId="5637"/>
    <cellStyle name="40% - Accent1 20 4 2 2" xfId="5638"/>
    <cellStyle name="40% - Accent1 20 4 3" xfId="5639"/>
    <cellStyle name="40% - Accent1 20 4 3 2" xfId="5640"/>
    <cellStyle name="40% - Accent1 20 4 4" xfId="5641"/>
    <cellStyle name="40% - Accent1 20 5" xfId="5642"/>
    <cellStyle name="40% - Accent1 20 5 2" xfId="5643"/>
    <cellStyle name="40% - Accent1 20 6" xfId="5644"/>
    <cellStyle name="40% - Accent1 20 6 2" xfId="5645"/>
    <cellStyle name="40% - Accent1 20 7" xfId="5646"/>
    <cellStyle name="40% - Accent1 21" xfId="5647"/>
    <cellStyle name="40% - Accent1 22" xfId="5648"/>
    <cellStyle name="40% - Accent1 22 2" xfId="5649"/>
    <cellStyle name="40% - Accent1 22 2 2" xfId="5650"/>
    <cellStyle name="40% - Accent1 22 2 2 2" xfId="5651"/>
    <cellStyle name="40% - Accent1 22 2 2 2 2" xfId="5652"/>
    <cellStyle name="40% - Accent1 22 2 2 3" xfId="5653"/>
    <cellStyle name="40% - Accent1 22 2 2 3 2" xfId="5654"/>
    <cellStyle name="40% - Accent1 22 2 2 4" xfId="5655"/>
    <cellStyle name="40% - Accent1 22 2 3" xfId="5656"/>
    <cellStyle name="40% - Accent1 22 2 3 2" xfId="5657"/>
    <cellStyle name="40% - Accent1 22 2 4" xfId="5658"/>
    <cellStyle name="40% - Accent1 22 2 4 2" xfId="5659"/>
    <cellStyle name="40% - Accent1 22 2 5" xfId="5660"/>
    <cellStyle name="40% - Accent1 22 3" xfId="5661"/>
    <cellStyle name="40% - Accent1 22 3 2" xfId="5662"/>
    <cellStyle name="40% - Accent1 22 3 2 2" xfId="5663"/>
    <cellStyle name="40% - Accent1 22 3 3" xfId="5664"/>
    <cellStyle name="40% - Accent1 22 3 3 2" xfId="5665"/>
    <cellStyle name="40% - Accent1 22 3 4" xfId="5666"/>
    <cellStyle name="40% - Accent1 22 4" xfId="5667"/>
    <cellStyle name="40% - Accent1 22 4 2" xfId="5668"/>
    <cellStyle name="40% - Accent1 22 4 2 2" xfId="5669"/>
    <cellStyle name="40% - Accent1 22 4 3" xfId="5670"/>
    <cellStyle name="40% - Accent1 22 4 3 2" xfId="5671"/>
    <cellStyle name="40% - Accent1 22 4 4" xfId="5672"/>
    <cellStyle name="40% - Accent1 22 5" xfId="5673"/>
    <cellStyle name="40% - Accent1 22 5 2" xfId="5674"/>
    <cellStyle name="40% - Accent1 22 6" xfId="5675"/>
    <cellStyle name="40% - Accent1 22 6 2" xfId="5676"/>
    <cellStyle name="40% - Accent1 22 7" xfId="5677"/>
    <cellStyle name="40% - Accent1 23" xfId="5678"/>
    <cellStyle name="40% - Accent1 23 2" xfId="5679"/>
    <cellStyle name="40% - Accent1 23 2 2" xfId="5680"/>
    <cellStyle name="40% - Accent1 23 2 2 2" xfId="5681"/>
    <cellStyle name="40% - Accent1 23 2 3" xfId="5682"/>
    <cellStyle name="40% - Accent1 23 2 3 2" xfId="5683"/>
    <cellStyle name="40% - Accent1 23 2 4" xfId="5684"/>
    <cellStyle name="40% - Accent1 23 3" xfId="5685"/>
    <cellStyle name="40% - Accent1 23 3 2" xfId="5686"/>
    <cellStyle name="40% - Accent1 23 4" xfId="5687"/>
    <cellStyle name="40% - Accent1 23 4 2" xfId="5688"/>
    <cellStyle name="40% - Accent1 23 5" xfId="5689"/>
    <cellStyle name="40% - Accent1 24" xfId="5690"/>
    <cellStyle name="40% - Accent1 24 2" xfId="5691"/>
    <cellStyle name="40% - Accent1 24 2 2" xfId="5692"/>
    <cellStyle name="40% - Accent1 24 3" xfId="5693"/>
    <cellStyle name="40% - Accent1 24 3 2" xfId="5694"/>
    <cellStyle name="40% - Accent1 24 4" xfId="5695"/>
    <cellStyle name="40% - Accent1 25" xfId="5696"/>
    <cellStyle name="40% - Accent1 25 2" xfId="5697"/>
    <cellStyle name="40% - Accent1 25 2 2" xfId="5698"/>
    <cellStyle name="40% - Accent1 25 3" xfId="5699"/>
    <cellStyle name="40% - Accent1 25 3 2" xfId="5700"/>
    <cellStyle name="40% - Accent1 25 4" xfId="5701"/>
    <cellStyle name="40% - Accent1 26" xfId="5702"/>
    <cellStyle name="40% - Accent1 27" xfId="5703"/>
    <cellStyle name="40% - Accent1 27 2" xfId="5704"/>
    <cellStyle name="40% - Accent1 28" xfId="5705"/>
    <cellStyle name="40% - Accent1 28 2" xfId="5706"/>
    <cellStyle name="40% - Accent1 29" xfId="5707"/>
    <cellStyle name="40% - Accent1 29 2" xfId="5708"/>
    <cellStyle name="40% - Accent1 3" xfId="74"/>
    <cellStyle name="40% - Accent1 3 2" xfId="745"/>
    <cellStyle name="40% - Accent1 3 3" xfId="5709"/>
    <cellStyle name="40% - Accent1 3 3 2" xfId="5710"/>
    <cellStyle name="40% - Accent1 3 3 2 2" xfId="5711"/>
    <cellStyle name="40% - Accent1 3 3 2 2 2" xfId="5712"/>
    <cellStyle name="40% - Accent1 3 3 2 2 2 2" xfId="5713"/>
    <cellStyle name="40% - Accent1 3 3 2 2 3" xfId="5714"/>
    <cellStyle name="40% - Accent1 3 3 2 2 3 2" xfId="5715"/>
    <cellStyle name="40% - Accent1 3 3 2 2 4" xfId="5716"/>
    <cellStyle name="40% - Accent1 3 3 2 3" xfId="5717"/>
    <cellStyle name="40% - Accent1 3 3 2 3 2" xfId="5718"/>
    <cellStyle name="40% - Accent1 3 3 2 4" xfId="5719"/>
    <cellStyle name="40% - Accent1 3 3 2 4 2" xfId="5720"/>
    <cellStyle name="40% - Accent1 3 3 2 5" xfId="5721"/>
    <cellStyle name="40% - Accent1 3 3 3" xfId="5722"/>
    <cellStyle name="40% - Accent1 3 3 3 2" xfId="5723"/>
    <cellStyle name="40% - Accent1 3 3 3 2 2" xfId="5724"/>
    <cellStyle name="40% - Accent1 3 3 3 3" xfId="5725"/>
    <cellStyle name="40% - Accent1 3 3 3 3 2" xfId="5726"/>
    <cellStyle name="40% - Accent1 3 3 3 4" xfId="5727"/>
    <cellStyle name="40% - Accent1 3 3 4" xfId="5728"/>
    <cellStyle name="40% - Accent1 3 3 4 2" xfId="5729"/>
    <cellStyle name="40% - Accent1 3 3 4 2 2" xfId="5730"/>
    <cellStyle name="40% - Accent1 3 3 4 3" xfId="5731"/>
    <cellStyle name="40% - Accent1 3 3 4 3 2" xfId="5732"/>
    <cellStyle name="40% - Accent1 3 3 4 4" xfId="5733"/>
    <cellStyle name="40% - Accent1 3 3 5" xfId="5734"/>
    <cellStyle name="40% - Accent1 3 3 5 2" xfId="5735"/>
    <cellStyle name="40% - Accent1 3 3 6" xfId="5736"/>
    <cellStyle name="40% - Accent1 3 3 6 2" xfId="5737"/>
    <cellStyle name="40% - Accent1 3 3 7" xfId="5738"/>
    <cellStyle name="40% - Accent1 30" xfId="5739"/>
    <cellStyle name="40% - Accent1 31" xfId="5740"/>
    <cellStyle name="40% - Accent1 4" xfId="399"/>
    <cellStyle name="40% - Accent1 4 2" xfId="5741"/>
    <cellStyle name="40% - Accent1 4 2 2" xfId="5742"/>
    <cellStyle name="40% - Accent1 4 2 2 2" xfId="5743"/>
    <cellStyle name="40% - Accent1 4 2 2 2 2" xfId="5744"/>
    <cellStyle name="40% - Accent1 4 2 2 2 2 2" xfId="5745"/>
    <cellStyle name="40% - Accent1 4 2 2 2 3" xfId="5746"/>
    <cellStyle name="40% - Accent1 4 2 2 2 3 2" xfId="5747"/>
    <cellStyle name="40% - Accent1 4 2 2 2 4" xfId="5748"/>
    <cellStyle name="40% - Accent1 4 2 2 3" xfId="5749"/>
    <cellStyle name="40% - Accent1 4 2 2 3 2" xfId="5750"/>
    <cellStyle name="40% - Accent1 4 2 2 4" xfId="5751"/>
    <cellStyle name="40% - Accent1 4 2 2 4 2" xfId="5752"/>
    <cellStyle name="40% - Accent1 4 2 2 5" xfId="5753"/>
    <cellStyle name="40% - Accent1 4 2 3" xfId="5754"/>
    <cellStyle name="40% - Accent1 4 2 3 2" xfId="5755"/>
    <cellStyle name="40% - Accent1 4 2 3 2 2" xfId="5756"/>
    <cellStyle name="40% - Accent1 4 2 3 3" xfId="5757"/>
    <cellStyle name="40% - Accent1 4 2 3 3 2" xfId="5758"/>
    <cellStyle name="40% - Accent1 4 2 3 4" xfId="5759"/>
    <cellStyle name="40% - Accent1 4 2 4" xfId="5760"/>
    <cellStyle name="40% - Accent1 4 2 4 2" xfId="5761"/>
    <cellStyle name="40% - Accent1 4 2 4 2 2" xfId="5762"/>
    <cellStyle name="40% - Accent1 4 2 4 3" xfId="5763"/>
    <cellStyle name="40% - Accent1 4 2 4 3 2" xfId="5764"/>
    <cellStyle name="40% - Accent1 4 2 4 4" xfId="5765"/>
    <cellStyle name="40% - Accent1 4 2 5" xfId="5766"/>
    <cellStyle name="40% - Accent1 4 2 5 2" xfId="5767"/>
    <cellStyle name="40% - Accent1 4 2 6" xfId="5768"/>
    <cellStyle name="40% - Accent1 4 2 6 2" xfId="5769"/>
    <cellStyle name="40% - Accent1 4 2 7" xfId="5770"/>
    <cellStyle name="40% - Accent1 4 3" xfId="5771"/>
    <cellStyle name="40% - Accent1 4 3 2" xfId="5772"/>
    <cellStyle name="40% - Accent1 4 3 2 2" xfId="5773"/>
    <cellStyle name="40% - Accent1 4 3 2 2 2" xfId="5774"/>
    <cellStyle name="40% - Accent1 4 3 2 3" xfId="5775"/>
    <cellStyle name="40% - Accent1 4 3 2 3 2" xfId="5776"/>
    <cellStyle name="40% - Accent1 4 3 2 4" xfId="5777"/>
    <cellStyle name="40% - Accent1 4 3 3" xfId="5778"/>
    <cellStyle name="40% - Accent1 4 3 3 2" xfId="5779"/>
    <cellStyle name="40% - Accent1 4 3 4" xfId="5780"/>
    <cellStyle name="40% - Accent1 4 3 4 2" xfId="5781"/>
    <cellStyle name="40% - Accent1 4 3 5" xfId="5782"/>
    <cellStyle name="40% - Accent1 4 4" xfId="5783"/>
    <cellStyle name="40% - Accent1 4 4 2" xfId="5784"/>
    <cellStyle name="40% - Accent1 4 4 2 2" xfId="5785"/>
    <cellStyle name="40% - Accent1 4 4 3" xfId="5786"/>
    <cellStyle name="40% - Accent1 4 4 3 2" xfId="5787"/>
    <cellStyle name="40% - Accent1 4 4 4" xfId="5788"/>
    <cellStyle name="40% - Accent1 4 5" xfId="5789"/>
    <cellStyle name="40% - Accent1 4 5 2" xfId="5790"/>
    <cellStyle name="40% - Accent1 4 5 2 2" xfId="5791"/>
    <cellStyle name="40% - Accent1 4 5 3" xfId="5792"/>
    <cellStyle name="40% - Accent1 4 5 3 2" xfId="5793"/>
    <cellStyle name="40% - Accent1 4 5 4" xfId="5794"/>
    <cellStyle name="40% - Accent1 4 6" xfId="5795"/>
    <cellStyle name="40% - Accent1 4 6 2" xfId="5796"/>
    <cellStyle name="40% - Accent1 4 7" xfId="5797"/>
    <cellStyle name="40% - Accent1 4 7 2" xfId="5798"/>
    <cellStyle name="40% - Accent1 4 8" xfId="5799"/>
    <cellStyle name="40% - Accent1 5" xfId="400"/>
    <cellStyle name="40% - Accent1 5 2" xfId="5800"/>
    <cellStyle name="40% - Accent1 5 2 2" xfId="5801"/>
    <cellStyle name="40% - Accent1 5 2 2 2" xfId="5802"/>
    <cellStyle name="40% - Accent1 5 2 2 2 2" xfId="5803"/>
    <cellStyle name="40% - Accent1 5 2 2 3" xfId="5804"/>
    <cellStyle name="40% - Accent1 5 2 2 3 2" xfId="5805"/>
    <cellStyle name="40% - Accent1 5 2 2 4" xfId="5806"/>
    <cellStyle name="40% - Accent1 5 2 3" xfId="5807"/>
    <cellStyle name="40% - Accent1 5 2 3 2" xfId="5808"/>
    <cellStyle name="40% - Accent1 5 2 4" xfId="5809"/>
    <cellStyle name="40% - Accent1 5 2 4 2" xfId="5810"/>
    <cellStyle name="40% - Accent1 5 2 5" xfId="5811"/>
    <cellStyle name="40% - Accent1 5 3" xfId="5812"/>
    <cellStyle name="40% - Accent1 5 3 2" xfId="5813"/>
    <cellStyle name="40% - Accent1 5 3 2 2" xfId="5814"/>
    <cellStyle name="40% - Accent1 5 3 3" xfId="5815"/>
    <cellStyle name="40% - Accent1 5 3 3 2" xfId="5816"/>
    <cellStyle name="40% - Accent1 5 3 4" xfId="5817"/>
    <cellStyle name="40% - Accent1 5 4" xfId="5818"/>
    <cellStyle name="40% - Accent1 5 4 2" xfId="5819"/>
    <cellStyle name="40% - Accent1 5 4 2 2" xfId="5820"/>
    <cellStyle name="40% - Accent1 5 4 3" xfId="5821"/>
    <cellStyle name="40% - Accent1 5 4 3 2" xfId="5822"/>
    <cellStyle name="40% - Accent1 5 4 4" xfId="5823"/>
    <cellStyle name="40% - Accent1 5 5" xfId="5824"/>
    <cellStyle name="40% - Accent1 5 5 2" xfId="5825"/>
    <cellStyle name="40% - Accent1 5 6" xfId="5826"/>
    <cellStyle name="40% - Accent1 5 6 2" xfId="5827"/>
    <cellStyle name="40% - Accent1 5 7" xfId="5828"/>
    <cellStyle name="40% - Accent1 6" xfId="401"/>
    <cellStyle name="40% - Accent1 6 2" xfId="5829"/>
    <cellStyle name="40% - Accent1 6 2 2" xfId="5830"/>
    <cellStyle name="40% - Accent1 6 2 2 2" xfId="5831"/>
    <cellStyle name="40% - Accent1 6 2 2 2 2" xfId="5832"/>
    <cellStyle name="40% - Accent1 6 2 2 3" xfId="5833"/>
    <cellStyle name="40% - Accent1 6 2 2 3 2" xfId="5834"/>
    <cellStyle name="40% - Accent1 6 2 2 4" xfId="5835"/>
    <cellStyle name="40% - Accent1 6 2 3" xfId="5836"/>
    <cellStyle name="40% - Accent1 6 2 3 2" xfId="5837"/>
    <cellStyle name="40% - Accent1 6 2 4" xfId="5838"/>
    <cellStyle name="40% - Accent1 6 2 4 2" xfId="5839"/>
    <cellStyle name="40% - Accent1 6 2 5" xfId="5840"/>
    <cellStyle name="40% - Accent1 6 3" xfId="5841"/>
    <cellStyle name="40% - Accent1 6 3 2" xfId="5842"/>
    <cellStyle name="40% - Accent1 6 3 2 2" xfId="5843"/>
    <cellStyle name="40% - Accent1 6 3 3" xfId="5844"/>
    <cellStyle name="40% - Accent1 6 3 3 2" xfId="5845"/>
    <cellStyle name="40% - Accent1 6 3 4" xfId="5846"/>
    <cellStyle name="40% - Accent1 6 4" xfId="5847"/>
    <cellStyle name="40% - Accent1 6 4 2" xfId="5848"/>
    <cellStyle name="40% - Accent1 6 4 2 2" xfId="5849"/>
    <cellStyle name="40% - Accent1 6 4 3" xfId="5850"/>
    <cellStyle name="40% - Accent1 6 4 3 2" xfId="5851"/>
    <cellStyle name="40% - Accent1 6 4 4" xfId="5852"/>
    <cellStyle name="40% - Accent1 6 5" xfId="5853"/>
    <cellStyle name="40% - Accent1 6 5 2" xfId="5854"/>
    <cellStyle name="40% - Accent1 6 6" xfId="5855"/>
    <cellStyle name="40% - Accent1 6 6 2" xfId="5856"/>
    <cellStyle name="40% - Accent1 6 7" xfId="5857"/>
    <cellStyle name="40% - Accent1 7" xfId="402"/>
    <cellStyle name="40% - Accent1 7 2" xfId="5858"/>
    <cellStyle name="40% - Accent1 7 2 2" xfId="5859"/>
    <cellStyle name="40% - Accent1 7 2 2 2" xfId="5860"/>
    <cellStyle name="40% - Accent1 7 2 2 2 2" xfId="5861"/>
    <cellStyle name="40% - Accent1 7 2 2 3" xfId="5862"/>
    <cellStyle name="40% - Accent1 7 2 2 3 2" xfId="5863"/>
    <cellStyle name="40% - Accent1 7 2 2 4" xfId="5864"/>
    <cellStyle name="40% - Accent1 7 2 3" xfId="5865"/>
    <cellStyle name="40% - Accent1 7 2 3 2" xfId="5866"/>
    <cellStyle name="40% - Accent1 7 2 4" xfId="5867"/>
    <cellStyle name="40% - Accent1 7 2 4 2" xfId="5868"/>
    <cellStyle name="40% - Accent1 7 2 5" xfId="5869"/>
    <cellStyle name="40% - Accent1 7 3" xfId="5870"/>
    <cellStyle name="40% - Accent1 7 3 2" xfId="5871"/>
    <cellStyle name="40% - Accent1 7 3 2 2" xfId="5872"/>
    <cellStyle name="40% - Accent1 7 3 3" xfId="5873"/>
    <cellStyle name="40% - Accent1 7 3 3 2" xfId="5874"/>
    <cellStyle name="40% - Accent1 7 3 4" xfId="5875"/>
    <cellStyle name="40% - Accent1 7 4" xfId="5876"/>
    <cellStyle name="40% - Accent1 7 4 2" xfId="5877"/>
    <cellStyle name="40% - Accent1 7 4 2 2" xfId="5878"/>
    <cellStyle name="40% - Accent1 7 4 3" xfId="5879"/>
    <cellStyle name="40% - Accent1 7 4 3 2" xfId="5880"/>
    <cellStyle name="40% - Accent1 7 4 4" xfId="5881"/>
    <cellStyle name="40% - Accent1 7 5" xfId="5882"/>
    <cellStyle name="40% - Accent1 7 5 2" xfId="5883"/>
    <cellStyle name="40% - Accent1 7 6" xfId="5884"/>
    <cellStyle name="40% - Accent1 7 6 2" xfId="5885"/>
    <cellStyle name="40% - Accent1 7 7" xfId="5886"/>
    <cellStyle name="40% - Accent1 8" xfId="403"/>
    <cellStyle name="40% - Accent1 8 2" xfId="5887"/>
    <cellStyle name="40% - Accent1 8 2 2" xfId="5888"/>
    <cellStyle name="40% - Accent1 8 2 2 2" xfId="5889"/>
    <cellStyle name="40% - Accent1 8 2 2 2 2" xfId="5890"/>
    <cellStyle name="40% - Accent1 8 2 2 3" xfId="5891"/>
    <cellStyle name="40% - Accent1 8 2 2 3 2" xfId="5892"/>
    <cellStyle name="40% - Accent1 8 2 2 4" xfId="5893"/>
    <cellStyle name="40% - Accent1 8 2 3" xfId="5894"/>
    <cellStyle name="40% - Accent1 8 2 3 2" xfId="5895"/>
    <cellStyle name="40% - Accent1 8 2 4" xfId="5896"/>
    <cellStyle name="40% - Accent1 8 2 4 2" xfId="5897"/>
    <cellStyle name="40% - Accent1 8 2 5" xfId="5898"/>
    <cellStyle name="40% - Accent1 8 3" xfId="5899"/>
    <cellStyle name="40% - Accent1 8 3 2" xfId="5900"/>
    <cellStyle name="40% - Accent1 8 3 2 2" xfId="5901"/>
    <cellStyle name="40% - Accent1 8 3 3" xfId="5902"/>
    <cellStyle name="40% - Accent1 8 3 3 2" xfId="5903"/>
    <cellStyle name="40% - Accent1 8 3 4" xfId="5904"/>
    <cellStyle name="40% - Accent1 8 4" xfId="5905"/>
    <cellStyle name="40% - Accent1 8 4 2" xfId="5906"/>
    <cellStyle name="40% - Accent1 8 4 2 2" xfId="5907"/>
    <cellStyle name="40% - Accent1 8 4 3" xfId="5908"/>
    <cellStyle name="40% - Accent1 8 4 3 2" xfId="5909"/>
    <cellStyle name="40% - Accent1 8 4 4" xfId="5910"/>
    <cellStyle name="40% - Accent1 8 5" xfId="5911"/>
    <cellStyle name="40% - Accent1 8 5 2" xfId="5912"/>
    <cellStyle name="40% - Accent1 8 6" xfId="5913"/>
    <cellStyle name="40% - Accent1 8 6 2" xfId="5914"/>
    <cellStyle name="40% - Accent1 8 7" xfId="5915"/>
    <cellStyle name="40% - Accent1 9" xfId="404"/>
    <cellStyle name="40% - Accent1 9 2" xfId="5916"/>
    <cellStyle name="40% - Accent1 9 2 2" xfId="5917"/>
    <cellStyle name="40% - Accent1 9 2 2 2" xfId="5918"/>
    <cellStyle name="40% - Accent1 9 2 2 2 2" xfId="5919"/>
    <cellStyle name="40% - Accent1 9 2 2 3" xfId="5920"/>
    <cellStyle name="40% - Accent1 9 2 2 3 2" xfId="5921"/>
    <cellStyle name="40% - Accent1 9 2 2 4" xfId="5922"/>
    <cellStyle name="40% - Accent1 9 2 3" xfId="5923"/>
    <cellStyle name="40% - Accent1 9 2 3 2" xfId="5924"/>
    <cellStyle name="40% - Accent1 9 2 4" xfId="5925"/>
    <cellStyle name="40% - Accent1 9 2 4 2" xfId="5926"/>
    <cellStyle name="40% - Accent1 9 2 5" xfId="5927"/>
    <cellStyle name="40% - Accent1 9 3" xfId="5928"/>
    <cellStyle name="40% - Accent1 9 3 2" xfId="5929"/>
    <cellStyle name="40% - Accent1 9 3 2 2" xfId="5930"/>
    <cellStyle name="40% - Accent1 9 3 3" xfId="5931"/>
    <cellStyle name="40% - Accent1 9 3 3 2" xfId="5932"/>
    <cellStyle name="40% - Accent1 9 3 4" xfId="5933"/>
    <cellStyle name="40% - Accent1 9 4" xfId="5934"/>
    <cellStyle name="40% - Accent1 9 4 2" xfId="5935"/>
    <cellStyle name="40% - Accent1 9 4 2 2" xfId="5936"/>
    <cellStyle name="40% - Accent1 9 4 3" xfId="5937"/>
    <cellStyle name="40% - Accent1 9 4 3 2" xfId="5938"/>
    <cellStyle name="40% - Accent1 9 4 4" xfId="5939"/>
    <cellStyle name="40% - Accent1 9 5" xfId="5940"/>
    <cellStyle name="40% - Accent1 9 5 2" xfId="5941"/>
    <cellStyle name="40% - Accent1 9 6" xfId="5942"/>
    <cellStyle name="40% - Accent1 9 6 2" xfId="5943"/>
    <cellStyle name="40% - Accent1 9 7" xfId="5944"/>
    <cellStyle name="40% - Accent2" xfId="1076" builtinId="35" customBuiltin="1"/>
    <cellStyle name="40% - Accent2 10" xfId="405"/>
    <cellStyle name="40% - Accent2 10 2" xfId="5945"/>
    <cellStyle name="40% - Accent2 10 2 2" xfId="5946"/>
    <cellStyle name="40% - Accent2 10 2 2 2" xfId="5947"/>
    <cellStyle name="40% - Accent2 10 2 2 2 2" xfId="5948"/>
    <cellStyle name="40% - Accent2 10 2 2 3" xfId="5949"/>
    <cellStyle name="40% - Accent2 10 2 2 3 2" xfId="5950"/>
    <cellStyle name="40% - Accent2 10 2 2 4" xfId="5951"/>
    <cellStyle name="40% - Accent2 10 2 3" xfId="5952"/>
    <cellStyle name="40% - Accent2 10 2 3 2" xfId="5953"/>
    <cellStyle name="40% - Accent2 10 2 4" xfId="5954"/>
    <cellStyle name="40% - Accent2 10 2 4 2" xfId="5955"/>
    <cellStyle name="40% - Accent2 10 2 5" xfId="5956"/>
    <cellStyle name="40% - Accent2 10 3" xfId="5957"/>
    <cellStyle name="40% - Accent2 10 3 2" xfId="5958"/>
    <cellStyle name="40% - Accent2 10 3 2 2" xfId="5959"/>
    <cellStyle name="40% - Accent2 10 3 3" xfId="5960"/>
    <cellStyle name="40% - Accent2 10 3 3 2" xfId="5961"/>
    <cellStyle name="40% - Accent2 10 3 4" xfId="5962"/>
    <cellStyle name="40% - Accent2 10 4" xfId="5963"/>
    <cellStyle name="40% - Accent2 10 4 2" xfId="5964"/>
    <cellStyle name="40% - Accent2 10 4 2 2" xfId="5965"/>
    <cellStyle name="40% - Accent2 10 4 3" xfId="5966"/>
    <cellStyle name="40% - Accent2 10 4 3 2" xfId="5967"/>
    <cellStyle name="40% - Accent2 10 4 4" xfId="5968"/>
    <cellStyle name="40% - Accent2 10 5" xfId="5969"/>
    <cellStyle name="40% - Accent2 10 5 2" xfId="5970"/>
    <cellStyle name="40% - Accent2 10 6" xfId="5971"/>
    <cellStyle name="40% - Accent2 10 6 2" xfId="5972"/>
    <cellStyle name="40% - Accent2 10 7" xfId="5973"/>
    <cellStyle name="40% - Accent2 11" xfId="406"/>
    <cellStyle name="40% - Accent2 11 2" xfId="5974"/>
    <cellStyle name="40% - Accent2 11 2 2" xfId="5975"/>
    <cellStyle name="40% - Accent2 11 2 2 2" xfId="5976"/>
    <cellStyle name="40% - Accent2 11 2 2 2 2" xfId="5977"/>
    <cellStyle name="40% - Accent2 11 2 2 3" xfId="5978"/>
    <cellStyle name="40% - Accent2 11 2 2 3 2" xfId="5979"/>
    <cellStyle name="40% - Accent2 11 2 2 4" xfId="5980"/>
    <cellStyle name="40% - Accent2 11 2 3" xfId="5981"/>
    <cellStyle name="40% - Accent2 11 2 3 2" xfId="5982"/>
    <cellStyle name="40% - Accent2 11 2 4" xfId="5983"/>
    <cellStyle name="40% - Accent2 11 2 4 2" xfId="5984"/>
    <cellStyle name="40% - Accent2 11 2 5" xfId="5985"/>
    <cellStyle name="40% - Accent2 11 3" xfId="5986"/>
    <cellStyle name="40% - Accent2 11 3 2" xfId="5987"/>
    <cellStyle name="40% - Accent2 11 3 2 2" xfId="5988"/>
    <cellStyle name="40% - Accent2 11 3 3" xfId="5989"/>
    <cellStyle name="40% - Accent2 11 3 3 2" xfId="5990"/>
    <cellStyle name="40% - Accent2 11 3 4" xfId="5991"/>
    <cellStyle name="40% - Accent2 11 4" xfId="5992"/>
    <cellStyle name="40% - Accent2 11 4 2" xfId="5993"/>
    <cellStyle name="40% - Accent2 11 4 2 2" xfId="5994"/>
    <cellStyle name="40% - Accent2 11 4 3" xfId="5995"/>
    <cellStyle name="40% - Accent2 11 4 3 2" xfId="5996"/>
    <cellStyle name="40% - Accent2 11 4 4" xfId="5997"/>
    <cellStyle name="40% - Accent2 11 5" xfId="5998"/>
    <cellStyle name="40% - Accent2 11 5 2" xfId="5999"/>
    <cellStyle name="40% - Accent2 11 6" xfId="6000"/>
    <cellStyle name="40% - Accent2 11 6 2" xfId="6001"/>
    <cellStyle name="40% - Accent2 11 7" xfId="6002"/>
    <cellStyle name="40% - Accent2 12" xfId="746"/>
    <cellStyle name="40% - Accent2 12 2" xfId="6003"/>
    <cellStyle name="40% - Accent2 12 2 2" xfId="6004"/>
    <cellStyle name="40% - Accent2 12 2 2 2" xfId="6005"/>
    <cellStyle name="40% - Accent2 12 2 2 2 2" xfId="6006"/>
    <cellStyle name="40% - Accent2 12 2 2 3" xfId="6007"/>
    <cellStyle name="40% - Accent2 12 2 2 3 2" xfId="6008"/>
    <cellStyle name="40% - Accent2 12 2 2 4" xfId="6009"/>
    <cellStyle name="40% - Accent2 12 2 3" xfId="6010"/>
    <cellStyle name="40% - Accent2 12 2 3 2" xfId="6011"/>
    <cellStyle name="40% - Accent2 12 2 4" xfId="6012"/>
    <cellStyle name="40% - Accent2 12 2 4 2" xfId="6013"/>
    <cellStyle name="40% - Accent2 12 2 5" xfId="6014"/>
    <cellStyle name="40% - Accent2 12 3" xfId="6015"/>
    <cellStyle name="40% - Accent2 12 3 2" xfId="6016"/>
    <cellStyle name="40% - Accent2 12 3 2 2" xfId="6017"/>
    <cellStyle name="40% - Accent2 12 3 3" xfId="6018"/>
    <cellStyle name="40% - Accent2 12 3 3 2" xfId="6019"/>
    <cellStyle name="40% - Accent2 12 3 4" xfId="6020"/>
    <cellStyle name="40% - Accent2 12 4" xfId="6021"/>
    <cellStyle name="40% - Accent2 12 4 2" xfId="6022"/>
    <cellStyle name="40% - Accent2 12 4 2 2" xfId="6023"/>
    <cellStyle name="40% - Accent2 12 4 3" xfId="6024"/>
    <cellStyle name="40% - Accent2 12 4 3 2" xfId="6025"/>
    <cellStyle name="40% - Accent2 12 4 4" xfId="6026"/>
    <cellStyle name="40% - Accent2 12 5" xfId="6027"/>
    <cellStyle name="40% - Accent2 12 5 2" xfId="6028"/>
    <cellStyle name="40% - Accent2 12 6" xfId="6029"/>
    <cellStyle name="40% - Accent2 12 6 2" xfId="6030"/>
    <cellStyle name="40% - Accent2 12 7" xfId="6031"/>
    <cellStyle name="40% - Accent2 13" xfId="747"/>
    <cellStyle name="40% - Accent2 13 2" xfId="6032"/>
    <cellStyle name="40% - Accent2 13 2 2" xfId="6033"/>
    <cellStyle name="40% - Accent2 13 2 2 2" xfId="6034"/>
    <cellStyle name="40% - Accent2 13 2 2 2 2" xfId="6035"/>
    <cellStyle name="40% - Accent2 13 2 2 3" xfId="6036"/>
    <cellStyle name="40% - Accent2 13 2 2 3 2" xfId="6037"/>
    <cellStyle name="40% - Accent2 13 2 2 4" xfId="6038"/>
    <cellStyle name="40% - Accent2 13 2 3" xfId="6039"/>
    <cellStyle name="40% - Accent2 13 2 3 2" xfId="6040"/>
    <cellStyle name="40% - Accent2 13 2 4" xfId="6041"/>
    <cellStyle name="40% - Accent2 13 2 4 2" xfId="6042"/>
    <cellStyle name="40% - Accent2 13 2 5" xfId="6043"/>
    <cellStyle name="40% - Accent2 13 3" xfId="6044"/>
    <cellStyle name="40% - Accent2 13 3 2" xfId="6045"/>
    <cellStyle name="40% - Accent2 13 3 2 2" xfId="6046"/>
    <cellStyle name="40% - Accent2 13 3 3" xfId="6047"/>
    <cellStyle name="40% - Accent2 13 3 3 2" xfId="6048"/>
    <cellStyle name="40% - Accent2 13 3 4" xfId="6049"/>
    <cellStyle name="40% - Accent2 13 4" xfId="6050"/>
    <cellStyle name="40% - Accent2 13 4 2" xfId="6051"/>
    <cellStyle name="40% - Accent2 13 4 2 2" xfId="6052"/>
    <cellStyle name="40% - Accent2 13 4 3" xfId="6053"/>
    <cellStyle name="40% - Accent2 13 4 3 2" xfId="6054"/>
    <cellStyle name="40% - Accent2 13 4 4" xfId="6055"/>
    <cellStyle name="40% - Accent2 13 5" xfId="6056"/>
    <cellStyle name="40% - Accent2 13 5 2" xfId="6057"/>
    <cellStyle name="40% - Accent2 13 6" xfId="6058"/>
    <cellStyle name="40% - Accent2 13 6 2" xfId="6059"/>
    <cellStyle name="40% - Accent2 13 7" xfId="6060"/>
    <cellStyle name="40% - Accent2 14" xfId="6061"/>
    <cellStyle name="40% - Accent2 14 2" xfId="6062"/>
    <cellStyle name="40% - Accent2 14 2 2" xfId="6063"/>
    <cellStyle name="40% - Accent2 14 2 2 2" xfId="6064"/>
    <cellStyle name="40% - Accent2 14 2 2 2 2" xfId="6065"/>
    <cellStyle name="40% - Accent2 14 2 2 3" xfId="6066"/>
    <cellStyle name="40% - Accent2 14 2 2 3 2" xfId="6067"/>
    <cellStyle name="40% - Accent2 14 2 2 4" xfId="6068"/>
    <cellStyle name="40% - Accent2 14 2 3" xfId="6069"/>
    <cellStyle name="40% - Accent2 14 2 3 2" xfId="6070"/>
    <cellStyle name="40% - Accent2 14 2 4" xfId="6071"/>
    <cellStyle name="40% - Accent2 14 2 4 2" xfId="6072"/>
    <cellStyle name="40% - Accent2 14 2 5" xfId="6073"/>
    <cellStyle name="40% - Accent2 14 3" xfId="6074"/>
    <cellStyle name="40% - Accent2 14 3 2" xfId="6075"/>
    <cellStyle name="40% - Accent2 14 3 2 2" xfId="6076"/>
    <cellStyle name="40% - Accent2 14 3 3" xfId="6077"/>
    <cellStyle name="40% - Accent2 14 3 3 2" xfId="6078"/>
    <cellStyle name="40% - Accent2 14 3 4" xfId="6079"/>
    <cellStyle name="40% - Accent2 14 4" xfId="6080"/>
    <cellStyle name="40% - Accent2 14 4 2" xfId="6081"/>
    <cellStyle name="40% - Accent2 14 4 2 2" xfId="6082"/>
    <cellStyle name="40% - Accent2 14 4 3" xfId="6083"/>
    <cellStyle name="40% - Accent2 14 4 3 2" xfId="6084"/>
    <cellStyle name="40% - Accent2 14 4 4" xfId="6085"/>
    <cellStyle name="40% - Accent2 14 5" xfId="6086"/>
    <cellStyle name="40% - Accent2 14 5 2" xfId="6087"/>
    <cellStyle name="40% - Accent2 14 6" xfId="6088"/>
    <cellStyle name="40% - Accent2 14 6 2" xfId="6089"/>
    <cellStyle name="40% - Accent2 14 7" xfId="6090"/>
    <cellStyle name="40% - Accent2 15" xfId="6091"/>
    <cellStyle name="40% - Accent2 15 2" xfId="6092"/>
    <cellStyle name="40% - Accent2 15 2 2" xfId="6093"/>
    <cellStyle name="40% - Accent2 15 2 2 2" xfId="6094"/>
    <cellStyle name="40% - Accent2 15 2 2 2 2" xfId="6095"/>
    <cellStyle name="40% - Accent2 15 2 2 3" xfId="6096"/>
    <cellStyle name="40% - Accent2 15 2 2 3 2" xfId="6097"/>
    <cellStyle name="40% - Accent2 15 2 2 4" xfId="6098"/>
    <cellStyle name="40% - Accent2 15 2 3" xfId="6099"/>
    <cellStyle name="40% - Accent2 15 2 3 2" xfId="6100"/>
    <cellStyle name="40% - Accent2 15 2 4" xfId="6101"/>
    <cellStyle name="40% - Accent2 15 2 4 2" xfId="6102"/>
    <cellStyle name="40% - Accent2 15 2 5" xfId="6103"/>
    <cellStyle name="40% - Accent2 15 3" xfId="6104"/>
    <cellStyle name="40% - Accent2 15 3 2" xfId="6105"/>
    <cellStyle name="40% - Accent2 15 3 2 2" xfId="6106"/>
    <cellStyle name="40% - Accent2 15 3 3" xfId="6107"/>
    <cellStyle name="40% - Accent2 15 3 3 2" xfId="6108"/>
    <cellStyle name="40% - Accent2 15 3 4" xfId="6109"/>
    <cellStyle name="40% - Accent2 15 4" xfId="6110"/>
    <cellStyle name="40% - Accent2 15 4 2" xfId="6111"/>
    <cellStyle name="40% - Accent2 15 4 2 2" xfId="6112"/>
    <cellStyle name="40% - Accent2 15 4 3" xfId="6113"/>
    <cellStyle name="40% - Accent2 15 4 3 2" xfId="6114"/>
    <cellStyle name="40% - Accent2 15 4 4" xfId="6115"/>
    <cellStyle name="40% - Accent2 15 5" xfId="6116"/>
    <cellStyle name="40% - Accent2 15 5 2" xfId="6117"/>
    <cellStyle name="40% - Accent2 15 6" xfId="6118"/>
    <cellStyle name="40% - Accent2 15 6 2" xfId="6119"/>
    <cellStyle name="40% - Accent2 15 7" xfId="6120"/>
    <cellStyle name="40% - Accent2 16" xfId="6121"/>
    <cellStyle name="40% - Accent2 16 2" xfId="6122"/>
    <cellStyle name="40% - Accent2 16 2 2" xfId="6123"/>
    <cellStyle name="40% - Accent2 16 2 2 2" xfId="6124"/>
    <cellStyle name="40% - Accent2 16 2 2 2 2" xfId="6125"/>
    <cellStyle name="40% - Accent2 16 2 2 3" xfId="6126"/>
    <cellStyle name="40% - Accent2 16 2 2 3 2" xfId="6127"/>
    <cellStyle name="40% - Accent2 16 2 2 4" xfId="6128"/>
    <cellStyle name="40% - Accent2 16 2 3" xfId="6129"/>
    <cellStyle name="40% - Accent2 16 2 3 2" xfId="6130"/>
    <cellStyle name="40% - Accent2 16 2 4" xfId="6131"/>
    <cellStyle name="40% - Accent2 16 2 4 2" xfId="6132"/>
    <cellStyle name="40% - Accent2 16 2 5" xfId="6133"/>
    <cellStyle name="40% - Accent2 16 3" xfId="6134"/>
    <cellStyle name="40% - Accent2 16 3 2" xfId="6135"/>
    <cellStyle name="40% - Accent2 16 3 2 2" xfId="6136"/>
    <cellStyle name="40% - Accent2 16 3 3" xfId="6137"/>
    <cellStyle name="40% - Accent2 16 3 3 2" xfId="6138"/>
    <cellStyle name="40% - Accent2 16 3 4" xfId="6139"/>
    <cellStyle name="40% - Accent2 16 4" xfId="6140"/>
    <cellStyle name="40% - Accent2 16 4 2" xfId="6141"/>
    <cellStyle name="40% - Accent2 16 4 2 2" xfId="6142"/>
    <cellStyle name="40% - Accent2 16 4 3" xfId="6143"/>
    <cellStyle name="40% - Accent2 16 4 3 2" xfId="6144"/>
    <cellStyle name="40% - Accent2 16 4 4" xfId="6145"/>
    <cellStyle name="40% - Accent2 16 5" xfId="6146"/>
    <cellStyle name="40% - Accent2 16 5 2" xfId="6147"/>
    <cellStyle name="40% - Accent2 16 6" xfId="6148"/>
    <cellStyle name="40% - Accent2 16 6 2" xfId="6149"/>
    <cellStyle name="40% - Accent2 16 7" xfId="6150"/>
    <cellStyle name="40% - Accent2 17" xfId="6151"/>
    <cellStyle name="40% - Accent2 17 2" xfId="6152"/>
    <cellStyle name="40% - Accent2 17 2 2" xfId="6153"/>
    <cellStyle name="40% - Accent2 17 2 2 2" xfId="6154"/>
    <cellStyle name="40% - Accent2 17 2 2 2 2" xfId="6155"/>
    <cellStyle name="40% - Accent2 17 2 2 3" xfId="6156"/>
    <cellStyle name="40% - Accent2 17 2 2 3 2" xfId="6157"/>
    <cellStyle name="40% - Accent2 17 2 2 4" xfId="6158"/>
    <cellStyle name="40% - Accent2 17 2 3" xfId="6159"/>
    <cellStyle name="40% - Accent2 17 2 3 2" xfId="6160"/>
    <cellStyle name="40% - Accent2 17 2 4" xfId="6161"/>
    <cellStyle name="40% - Accent2 17 2 4 2" xfId="6162"/>
    <cellStyle name="40% - Accent2 17 2 5" xfId="6163"/>
    <cellStyle name="40% - Accent2 17 3" xfId="6164"/>
    <cellStyle name="40% - Accent2 17 3 2" xfId="6165"/>
    <cellStyle name="40% - Accent2 17 3 2 2" xfId="6166"/>
    <cellStyle name="40% - Accent2 17 3 3" xfId="6167"/>
    <cellStyle name="40% - Accent2 17 3 3 2" xfId="6168"/>
    <cellStyle name="40% - Accent2 17 3 4" xfId="6169"/>
    <cellStyle name="40% - Accent2 17 4" xfId="6170"/>
    <cellStyle name="40% - Accent2 17 4 2" xfId="6171"/>
    <cellStyle name="40% - Accent2 17 4 2 2" xfId="6172"/>
    <cellStyle name="40% - Accent2 17 4 3" xfId="6173"/>
    <cellStyle name="40% - Accent2 17 4 3 2" xfId="6174"/>
    <cellStyle name="40% - Accent2 17 4 4" xfId="6175"/>
    <cellStyle name="40% - Accent2 17 5" xfId="6176"/>
    <cellStyle name="40% - Accent2 17 5 2" xfId="6177"/>
    <cellStyle name="40% - Accent2 17 6" xfId="6178"/>
    <cellStyle name="40% - Accent2 17 6 2" xfId="6179"/>
    <cellStyle name="40% - Accent2 17 7" xfId="6180"/>
    <cellStyle name="40% - Accent2 18" xfId="6181"/>
    <cellStyle name="40% - Accent2 18 2" xfId="6182"/>
    <cellStyle name="40% - Accent2 18 2 2" xfId="6183"/>
    <cellStyle name="40% - Accent2 18 2 2 2" xfId="6184"/>
    <cellStyle name="40% - Accent2 18 2 2 2 2" xfId="6185"/>
    <cellStyle name="40% - Accent2 18 2 2 3" xfId="6186"/>
    <cellStyle name="40% - Accent2 18 2 2 3 2" xfId="6187"/>
    <cellStyle name="40% - Accent2 18 2 2 4" xfId="6188"/>
    <cellStyle name="40% - Accent2 18 2 3" xfId="6189"/>
    <cellStyle name="40% - Accent2 18 2 3 2" xfId="6190"/>
    <cellStyle name="40% - Accent2 18 2 4" xfId="6191"/>
    <cellStyle name="40% - Accent2 18 2 4 2" xfId="6192"/>
    <cellStyle name="40% - Accent2 18 2 5" xfId="6193"/>
    <cellStyle name="40% - Accent2 18 3" xfId="6194"/>
    <cellStyle name="40% - Accent2 18 3 2" xfId="6195"/>
    <cellStyle name="40% - Accent2 18 3 2 2" xfId="6196"/>
    <cellStyle name="40% - Accent2 18 3 3" xfId="6197"/>
    <cellStyle name="40% - Accent2 18 3 3 2" xfId="6198"/>
    <cellStyle name="40% - Accent2 18 3 4" xfId="6199"/>
    <cellStyle name="40% - Accent2 18 4" xfId="6200"/>
    <cellStyle name="40% - Accent2 18 4 2" xfId="6201"/>
    <cellStyle name="40% - Accent2 18 4 2 2" xfId="6202"/>
    <cellStyle name="40% - Accent2 18 4 3" xfId="6203"/>
    <cellStyle name="40% - Accent2 18 4 3 2" xfId="6204"/>
    <cellStyle name="40% - Accent2 18 4 4" xfId="6205"/>
    <cellStyle name="40% - Accent2 18 5" xfId="6206"/>
    <cellStyle name="40% - Accent2 18 5 2" xfId="6207"/>
    <cellStyle name="40% - Accent2 18 6" xfId="6208"/>
    <cellStyle name="40% - Accent2 18 6 2" xfId="6209"/>
    <cellStyle name="40% - Accent2 18 7" xfId="6210"/>
    <cellStyle name="40% - Accent2 19" xfId="6211"/>
    <cellStyle name="40% - Accent2 19 2" xfId="6212"/>
    <cellStyle name="40% - Accent2 19 2 2" xfId="6213"/>
    <cellStyle name="40% - Accent2 19 2 2 2" xfId="6214"/>
    <cellStyle name="40% - Accent2 19 2 2 2 2" xfId="6215"/>
    <cellStyle name="40% - Accent2 19 2 2 3" xfId="6216"/>
    <cellStyle name="40% - Accent2 19 2 2 3 2" xfId="6217"/>
    <cellStyle name="40% - Accent2 19 2 2 4" xfId="6218"/>
    <cellStyle name="40% - Accent2 19 2 3" xfId="6219"/>
    <cellStyle name="40% - Accent2 19 2 3 2" xfId="6220"/>
    <cellStyle name="40% - Accent2 19 2 4" xfId="6221"/>
    <cellStyle name="40% - Accent2 19 2 4 2" xfId="6222"/>
    <cellStyle name="40% - Accent2 19 2 5" xfId="6223"/>
    <cellStyle name="40% - Accent2 19 3" xfId="6224"/>
    <cellStyle name="40% - Accent2 19 3 2" xfId="6225"/>
    <cellStyle name="40% - Accent2 19 3 2 2" xfId="6226"/>
    <cellStyle name="40% - Accent2 19 3 3" xfId="6227"/>
    <cellStyle name="40% - Accent2 19 3 3 2" xfId="6228"/>
    <cellStyle name="40% - Accent2 19 3 4" xfId="6229"/>
    <cellStyle name="40% - Accent2 19 4" xfId="6230"/>
    <cellStyle name="40% - Accent2 19 4 2" xfId="6231"/>
    <cellStyle name="40% - Accent2 19 4 2 2" xfId="6232"/>
    <cellStyle name="40% - Accent2 19 4 3" xfId="6233"/>
    <cellStyle name="40% - Accent2 19 4 3 2" xfId="6234"/>
    <cellStyle name="40% - Accent2 19 4 4" xfId="6235"/>
    <cellStyle name="40% - Accent2 19 5" xfId="6236"/>
    <cellStyle name="40% - Accent2 19 5 2" xfId="6237"/>
    <cellStyle name="40% - Accent2 19 6" xfId="6238"/>
    <cellStyle name="40% - Accent2 19 6 2" xfId="6239"/>
    <cellStyle name="40% - Accent2 19 7" xfId="6240"/>
    <cellStyle name="40% - Accent2 2" xfId="75"/>
    <cellStyle name="40% - Accent2 2 2" xfId="748"/>
    <cellStyle name="40% - Accent2 2 3" xfId="6241"/>
    <cellStyle name="40% - Accent2 2 3 2" xfId="6242"/>
    <cellStyle name="40% - Accent2 2 3 2 2" xfId="6243"/>
    <cellStyle name="40% - Accent2 2 3 2 2 2" xfId="6244"/>
    <cellStyle name="40% - Accent2 2 3 2 2 2 2" xfId="6245"/>
    <cellStyle name="40% - Accent2 2 3 2 2 3" xfId="6246"/>
    <cellStyle name="40% - Accent2 2 3 2 2 3 2" xfId="6247"/>
    <cellStyle name="40% - Accent2 2 3 2 2 4" xfId="6248"/>
    <cellStyle name="40% - Accent2 2 3 2 3" xfId="6249"/>
    <cellStyle name="40% - Accent2 2 3 2 3 2" xfId="6250"/>
    <cellStyle name="40% - Accent2 2 3 2 4" xfId="6251"/>
    <cellStyle name="40% - Accent2 2 3 2 4 2" xfId="6252"/>
    <cellStyle name="40% - Accent2 2 3 2 5" xfId="6253"/>
    <cellStyle name="40% - Accent2 2 3 3" xfId="6254"/>
    <cellStyle name="40% - Accent2 2 3 3 2" xfId="6255"/>
    <cellStyle name="40% - Accent2 2 3 3 2 2" xfId="6256"/>
    <cellStyle name="40% - Accent2 2 3 3 3" xfId="6257"/>
    <cellStyle name="40% - Accent2 2 3 3 3 2" xfId="6258"/>
    <cellStyle name="40% - Accent2 2 3 3 4" xfId="6259"/>
    <cellStyle name="40% - Accent2 2 3 4" xfId="6260"/>
    <cellStyle name="40% - Accent2 2 3 4 2" xfId="6261"/>
    <cellStyle name="40% - Accent2 2 3 4 2 2" xfId="6262"/>
    <cellStyle name="40% - Accent2 2 3 4 3" xfId="6263"/>
    <cellStyle name="40% - Accent2 2 3 4 3 2" xfId="6264"/>
    <cellStyle name="40% - Accent2 2 3 4 4" xfId="6265"/>
    <cellStyle name="40% - Accent2 2 3 5" xfId="6266"/>
    <cellStyle name="40% - Accent2 2 3 5 2" xfId="6267"/>
    <cellStyle name="40% - Accent2 2 3 6" xfId="6268"/>
    <cellStyle name="40% - Accent2 2 3 6 2" xfId="6269"/>
    <cellStyle name="40% - Accent2 2 3 7" xfId="6270"/>
    <cellStyle name="40% - Accent2 20" xfId="6271"/>
    <cellStyle name="40% - Accent2 20 2" xfId="6272"/>
    <cellStyle name="40% - Accent2 20 2 2" xfId="6273"/>
    <cellStyle name="40% - Accent2 20 2 2 2" xfId="6274"/>
    <cellStyle name="40% - Accent2 20 2 2 2 2" xfId="6275"/>
    <cellStyle name="40% - Accent2 20 2 2 3" xfId="6276"/>
    <cellStyle name="40% - Accent2 20 2 2 3 2" xfId="6277"/>
    <cellStyle name="40% - Accent2 20 2 2 4" xfId="6278"/>
    <cellStyle name="40% - Accent2 20 2 3" xfId="6279"/>
    <cellStyle name="40% - Accent2 20 2 3 2" xfId="6280"/>
    <cellStyle name="40% - Accent2 20 2 4" xfId="6281"/>
    <cellStyle name="40% - Accent2 20 2 4 2" xfId="6282"/>
    <cellStyle name="40% - Accent2 20 2 5" xfId="6283"/>
    <cellStyle name="40% - Accent2 20 3" xfId="6284"/>
    <cellStyle name="40% - Accent2 20 3 2" xfId="6285"/>
    <cellStyle name="40% - Accent2 20 3 2 2" xfId="6286"/>
    <cellStyle name="40% - Accent2 20 3 3" xfId="6287"/>
    <cellStyle name="40% - Accent2 20 3 3 2" xfId="6288"/>
    <cellStyle name="40% - Accent2 20 3 4" xfId="6289"/>
    <cellStyle name="40% - Accent2 20 4" xfId="6290"/>
    <cellStyle name="40% - Accent2 20 4 2" xfId="6291"/>
    <cellStyle name="40% - Accent2 20 4 2 2" xfId="6292"/>
    <cellStyle name="40% - Accent2 20 4 3" xfId="6293"/>
    <cellStyle name="40% - Accent2 20 4 3 2" xfId="6294"/>
    <cellStyle name="40% - Accent2 20 4 4" xfId="6295"/>
    <cellStyle name="40% - Accent2 20 5" xfId="6296"/>
    <cellStyle name="40% - Accent2 20 5 2" xfId="6297"/>
    <cellStyle name="40% - Accent2 20 6" xfId="6298"/>
    <cellStyle name="40% - Accent2 20 6 2" xfId="6299"/>
    <cellStyle name="40% - Accent2 20 7" xfId="6300"/>
    <cellStyle name="40% - Accent2 21" xfId="6301"/>
    <cellStyle name="40% - Accent2 22" xfId="6302"/>
    <cellStyle name="40% - Accent2 22 2" xfId="6303"/>
    <cellStyle name="40% - Accent2 22 2 2" xfId="6304"/>
    <cellStyle name="40% - Accent2 22 2 2 2" xfId="6305"/>
    <cellStyle name="40% - Accent2 22 2 2 2 2" xfId="6306"/>
    <cellStyle name="40% - Accent2 22 2 2 3" xfId="6307"/>
    <cellStyle name="40% - Accent2 22 2 2 3 2" xfId="6308"/>
    <cellStyle name="40% - Accent2 22 2 2 4" xfId="6309"/>
    <cellStyle name="40% - Accent2 22 2 3" xfId="6310"/>
    <cellStyle name="40% - Accent2 22 2 3 2" xfId="6311"/>
    <cellStyle name="40% - Accent2 22 2 4" xfId="6312"/>
    <cellStyle name="40% - Accent2 22 2 4 2" xfId="6313"/>
    <cellStyle name="40% - Accent2 22 2 5" xfId="6314"/>
    <cellStyle name="40% - Accent2 22 3" xfId="6315"/>
    <cellStyle name="40% - Accent2 22 3 2" xfId="6316"/>
    <cellStyle name="40% - Accent2 22 3 2 2" xfId="6317"/>
    <cellStyle name="40% - Accent2 22 3 3" xfId="6318"/>
    <cellStyle name="40% - Accent2 22 3 3 2" xfId="6319"/>
    <cellStyle name="40% - Accent2 22 3 4" xfId="6320"/>
    <cellStyle name="40% - Accent2 22 4" xfId="6321"/>
    <cellStyle name="40% - Accent2 22 4 2" xfId="6322"/>
    <cellStyle name="40% - Accent2 22 4 2 2" xfId="6323"/>
    <cellStyle name="40% - Accent2 22 4 3" xfId="6324"/>
    <cellStyle name="40% - Accent2 22 4 3 2" xfId="6325"/>
    <cellStyle name="40% - Accent2 22 4 4" xfId="6326"/>
    <cellStyle name="40% - Accent2 22 5" xfId="6327"/>
    <cellStyle name="40% - Accent2 22 5 2" xfId="6328"/>
    <cellStyle name="40% - Accent2 22 6" xfId="6329"/>
    <cellStyle name="40% - Accent2 22 6 2" xfId="6330"/>
    <cellStyle name="40% - Accent2 22 7" xfId="6331"/>
    <cellStyle name="40% - Accent2 23" xfId="6332"/>
    <cellStyle name="40% - Accent2 23 2" xfId="6333"/>
    <cellStyle name="40% - Accent2 23 2 2" xfId="6334"/>
    <cellStyle name="40% - Accent2 23 2 2 2" xfId="6335"/>
    <cellStyle name="40% - Accent2 23 2 3" xfId="6336"/>
    <cellStyle name="40% - Accent2 23 2 3 2" xfId="6337"/>
    <cellStyle name="40% - Accent2 23 2 4" xfId="6338"/>
    <cellStyle name="40% - Accent2 23 3" xfId="6339"/>
    <cellStyle name="40% - Accent2 23 3 2" xfId="6340"/>
    <cellStyle name="40% - Accent2 23 4" xfId="6341"/>
    <cellStyle name="40% - Accent2 23 4 2" xfId="6342"/>
    <cellStyle name="40% - Accent2 23 5" xfId="6343"/>
    <cellStyle name="40% - Accent2 24" xfId="6344"/>
    <cellStyle name="40% - Accent2 24 2" xfId="6345"/>
    <cellStyle name="40% - Accent2 24 2 2" xfId="6346"/>
    <cellStyle name="40% - Accent2 24 3" xfId="6347"/>
    <cellStyle name="40% - Accent2 24 3 2" xfId="6348"/>
    <cellStyle name="40% - Accent2 24 4" xfId="6349"/>
    <cellStyle name="40% - Accent2 25" xfId="6350"/>
    <cellStyle name="40% - Accent2 25 2" xfId="6351"/>
    <cellStyle name="40% - Accent2 25 2 2" xfId="6352"/>
    <cellStyle name="40% - Accent2 25 3" xfId="6353"/>
    <cellStyle name="40% - Accent2 25 3 2" xfId="6354"/>
    <cellStyle name="40% - Accent2 25 4" xfId="6355"/>
    <cellStyle name="40% - Accent2 26" xfId="6356"/>
    <cellStyle name="40% - Accent2 26 2" xfId="6357"/>
    <cellStyle name="40% - Accent2 27" xfId="6358"/>
    <cellStyle name="40% - Accent2 27 2" xfId="6359"/>
    <cellStyle name="40% - Accent2 28" xfId="6360"/>
    <cellStyle name="40% - Accent2 28 2" xfId="6361"/>
    <cellStyle name="40% - Accent2 29" xfId="6362"/>
    <cellStyle name="40% - Accent2 3" xfId="76"/>
    <cellStyle name="40% - Accent2 3 2" xfId="749"/>
    <cellStyle name="40% - Accent2 3 3" xfId="6363"/>
    <cellStyle name="40% - Accent2 3 3 2" xfId="6364"/>
    <cellStyle name="40% - Accent2 3 3 2 2" xfId="6365"/>
    <cellStyle name="40% - Accent2 3 3 2 2 2" xfId="6366"/>
    <cellStyle name="40% - Accent2 3 3 2 2 2 2" xfId="6367"/>
    <cellStyle name="40% - Accent2 3 3 2 2 3" xfId="6368"/>
    <cellStyle name="40% - Accent2 3 3 2 2 3 2" xfId="6369"/>
    <cellStyle name="40% - Accent2 3 3 2 2 4" xfId="6370"/>
    <cellStyle name="40% - Accent2 3 3 2 3" xfId="6371"/>
    <cellStyle name="40% - Accent2 3 3 2 3 2" xfId="6372"/>
    <cellStyle name="40% - Accent2 3 3 2 4" xfId="6373"/>
    <cellStyle name="40% - Accent2 3 3 2 4 2" xfId="6374"/>
    <cellStyle name="40% - Accent2 3 3 2 5" xfId="6375"/>
    <cellStyle name="40% - Accent2 3 3 3" xfId="6376"/>
    <cellStyle name="40% - Accent2 3 3 3 2" xfId="6377"/>
    <cellStyle name="40% - Accent2 3 3 3 2 2" xfId="6378"/>
    <cellStyle name="40% - Accent2 3 3 3 3" xfId="6379"/>
    <cellStyle name="40% - Accent2 3 3 3 3 2" xfId="6380"/>
    <cellStyle name="40% - Accent2 3 3 3 4" xfId="6381"/>
    <cellStyle name="40% - Accent2 3 3 4" xfId="6382"/>
    <cellStyle name="40% - Accent2 3 3 4 2" xfId="6383"/>
    <cellStyle name="40% - Accent2 3 3 4 2 2" xfId="6384"/>
    <cellStyle name="40% - Accent2 3 3 4 3" xfId="6385"/>
    <cellStyle name="40% - Accent2 3 3 4 3 2" xfId="6386"/>
    <cellStyle name="40% - Accent2 3 3 4 4" xfId="6387"/>
    <cellStyle name="40% - Accent2 3 3 5" xfId="6388"/>
    <cellStyle name="40% - Accent2 3 3 5 2" xfId="6389"/>
    <cellStyle name="40% - Accent2 3 3 6" xfId="6390"/>
    <cellStyle name="40% - Accent2 3 3 6 2" xfId="6391"/>
    <cellStyle name="40% - Accent2 3 3 7" xfId="6392"/>
    <cellStyle name="40% - Accent2 30" xfId="6393"/>
    <cellStyle name="40% - Accent2 4" xfId="407"/>
    <cellStyle name="40% - Accent2 4 2" xfId="6394"/>
    <cellStyle name="40% - Accent2 4 2 2" xfId="6395"/>
    <cellStyle name="40% - Accent2 4 2 2 2" xfId="6396"/>
    <cellStyle name="40% - Accent2 4 2 2 2 2" xfId="6397"/>
    <cellStyle name="40% - Accent2 4 2 2 2 2 2" xfId="6398"/>
    <cellStyle name="40% - Accent2 4 2 2 2 3" xfId="6399"/>
    <cellStyle name="40% - Accent2 4 2 2 2 3 2" xfId="6400"/>
    <cellStyle name="40% - Accent2 4 2 2 2 4" xfId="6401"/>
    <cellStyle name="40% - Accent2 4 2 2 3" xfId="6402"/>
    <cellStyle name="40% - Accent2 4 2 2 3 2" xfId="6403"/>
    <cellStyle name="40% - Accent2 4 2 2 4" xfId="6404"/>
    <cellStyle name="40% - Accent2 4 2 2 4 2" xfId="6405"/>
    <cellStyle name="40% - Accent2 4 2 2 5" xfId="6406"/>
    <cellStyle name="40% - Accent2 4 2 3" xfId="6407"/>
    <cellStyle name="40% - Accent2 4 2 3 2" xfId="6408"/>
    <cellStyle name="40% - Accent2 4 2 3 2 2" xfId="6409"/>
    <cellStyle name="40% - Accent2 4 2 3 3" xfId="6410"/>
    <cellStyle name="40% - Accent2 4 2 3 3 2" xfId="6411"/>
    <cellStyle name="40% - Accent2 4 2 3 4" xfId="6412"/>
    <cellStyle name="40% - Accent2 4 2 4" xfId="6413"/>
    <cellStyle name="40% - Accent2 4 2 4 2" xfId="6414"/>
    <cellStyle name="40% - Accent2 4 2 4 2 2" xfId="6415"/>
    <cellStyle name="40% - Accent2 4 2 4 3" xfId="6416"/>
    <cellStyle name="40% - Accent2 4 2 4 3 2" xfId="6417"/>
    <cellStyle name="40% - Accent2 4 2 4 4" xfId="6418"/>
    <cellStyle name="40% - Accent2 4 2 5" xfId="6419"/>
    <cellStyle name="40% - Accent2 4 2 5 2" xfId="6420"/>
    <cellStyle name="40% - Accent2 4 2 6" xfId="6421"/>
    <cellStyle name="40% - Accent2 4 2 6 2" xfId="6422"/>
    <cellStyle name="40% - Accent2 4 2 7" xfId="6423"/>
    <cellStyle name="40% - Accent2 4 3" xfId="6424"/>
    <cellStyle name="40% - Accent2 4 3 2" xfId="6425"/>
    <cellStyle name="40% - Accent2 4 3 2 2" xfId="6426"/>
    <cellStyle name="40% - Accent2 4 3 2 2 2" xfId="6427"/>
    <cellStyle name="40% - Accent2 4 3 2 3" xfId="6428"/>
    <cellStyle name="40% - Accent2 4 3 2 3 2" xfId="6429"/>
    <cellStyle name="40% - Accent2 4 3 2 4" xfId="6430"/>
    <cellStyle name="40% - Accent2 4 3 3" xfId="6431"/>
    <cellStyle name="40% - Accent2 4 3 3 2" xfId="6432"/>
    <cellStyle name="40% - Accent2 4 3 4" xfId="6433"/>
    <cellStyle name="40% - Accent2 4 3 4 2" xfId="6434"/>
    <cellStyle name="40% - Accent2 4 3 5" xfId="6435"/>
    <cellStyle name="40% - Accent2 4 4" xfId="6436"/>
    <cellStyle name="40% - Accent2 4 4 2" xfId="6437"/>
    <cellStyle name="40% - Accent2 4 4 2 2" xfId="6438"/>
    <cellStyle name="40% - Accent2 4 4 3" xfId="6439"/>
    <cellStyle name="40% - Accent2 4 4 3 2" xfId="6440"/>
    <cellStyle name="40% - Accent2 4 4 4" xfId="6441"/>
    <cellStyle name="40% - Accent2 4 5" xfId="6442"/>
    <cellStyle name="40% - Accent2 4 5 2" xfId="6443"/>
    <cellStyle name="40% - Accent2 4 5 2 2" xfId="6444"/>
    <cellStyle name="40% - Accent2 4 5 3" xfId="6445"/>
    <cellStyle name="40% - Accent2 4 5 3 2" xfId="6446"/>
    <cellStyle name="40% - Accent2 4 5 4" xfId="6447"/>
    <cellStyle name="40% - Accent2 4 6" xfId="6448"/>
    <cellStyle name="40% - Accent2 4 6 2" xfId="6449"/>
    <cellStyle name="40% - Accent2 4 7" xfId="6450"/>
    <cellStyle name="40% - Accent2 4 7 2" xfId="6451"/>
    <cellStyle name="40% - Accent2 4 8" xfId="6452"/>
    <cellStyle name="40% - Accent2 5" xfId="408"/>
    <cellStyle name="40% - Accent2 5 2" xfId="6453"/>
    <cellStyle name="40% - Accent2 5 2 2" xfId="6454"/>
    <cellStyle name="40% - Accent2 5 2 2 2" xfId="6455"/>
    <cellStyle name="40% - Accent2 5 2 2 2 2" xfId="6456"/>
    <cellStyle name="40% - Accent2 5 2 2 3" xfId="6457"/>
    <cellStyle name="40% - Accent2 5 2 2 3 2" xfId="6458"/>
    <cellStyle name="40% - Accent2 5 2 2 4" xfId="6459"/>
    <cellStyle name="40% - Accent2 5 2 3" xfId="6460"/>
    <cellStyle name="40% - Accent2 5 2 3 2" xfId="6461"/>
    <cellStyle name="40% - Accent2 5 2 4" xfId="6462"/>
    <cellStyle name="40% - Accent2 5 2 4 2" xfId="6463"/>
    <cellStyle name="40% - Accent2 5 2 5" xfId="6464"/>
    <cellStyle name="40% - Accent2 5 3" xfId="6465"/>
    <cellStyle name="40% - Accent2 5 3 2" xfId="6466"/>
    <cellStyle name="40% - Accent2 5 3 2 2" xfId="6467"/>
    <cellStyle name="40% - Accent2 5 3 3" xfId="6468"/>
    <cellStyle name="40% - Accent2 5 3 3 2" xfId="6469"/>
    <cellStyle name="40% - Accent2 5 3 4" xfId="6470"/>
    <cellStyle name="40% - Accent2 5 4" xfId="6471"/>
    <cellStyle name="40% - Accent2 5 4 2" xfId="6472"/>
    <cellStyle name="40% - Accent2 5 4 2 2" xfId="6473"/>
    <cellStyle name="40% - Accent2 5 4 3" xfId="6474"/>
    <cellStyle name="40% - Accent2 5 4 3 2" xfId="6475"/>
    <cellStyle name="40% - Accent2 5 4 4" xfId="6476"/>
    <cellStyle name="40% - Accent2 5 5" xfId="6477"/>
    <cellStyle name="40% - Accent2 5 5 2" xfId="6478"/>
    <cellStyle name="40% - Accent2 5 6" xfId="6479"/>
    <cellStyle name="40% - Accent2 5 6 2" xfId="6480"/>
    <cellStyle name="40% - Accent2 5 7" xfId="6481"/>
    <cellStyle name="40% - Accent2 6" xfId="409"/>
    <cellStyle name="40% - Accent2 6 2" xfId="6482"/>
    <cellStyle name="40% - Accent2 6 2 2" xfId="6483"/>
    <cellStyle name="40% - Accent2 6 2 2 2" xfId="6484"/>
    <cellStyle name="40% - Accent2 6 2 2 2 2" xfId="6485"/>
    <cellStyle name="40% - Accent2 6 2 2 3" xfId="6486"/>
    <cellStyle name="40% - Accent2 6 2 2 3 2" xfId="6487"/>
    <cellStyle name="40% - Accent2 6 2 2 4" xfId="6488"/>
    <cellStyle name="40% - Accent2 6 2 3" xfId="6489"/>
    <cellStyle name="40% - Accent2 6 2 3 2" xfId="6490"/>
    <cellStyle name="40% - Accent2 6 2 4" xfId="6491"/>
    <cellStyle name="40% - Accent2 6 2 4 2" xfId="6492"/>
    <cellStyle name="40% - Accent2 6 2 5" xfId="6493"/>
    <cellStyle name="40% - Accent2 6 3" xfId="6494"/>
    <cellStyle name="40% - Accent2 6 3 2" xfId="6495"/>
    <cellStyle name="40% - Accent2 6 3 2 2" xfId="6496"/>
    <cellStyle name="40% - Accent2 6 3 3" xfId="6497"/>
    <cellStyle name="40% - Accent2 6 3 3 2" xfId="6498"/>
    <cellStyle name="40% - Accent2 6 3 4" xfId="6499"/>
    <cellStyle name="40% - Accent2 6 4" xfId="6500"/>
    <cellStyle name="40% - Accent2 6 4 2" xfId="6501"/>
    <cellStyle name="40% - Accent2 6 4 2 2" xfId="6502"/>
    <cellStyle name="40% - Accent2 6 4 3" xfId="6503"/>
    <cellStyle name="40% - Accent2 6 4 3 2" xfId="6504"/>
    <cellStyle name="40% - Accent2 6 4 4" xfId="6505"/>
    <cellStyle name="40% - Accent2 6 5" xfId="6506"/>
    <cellStyle name="40% - Accent2 6 5 2" xfId="6507"/>
    <cellStyle name="40% - Accent2 6 6" xfId="6508"/>
    <cellStyle name="40% - Accent2 6 6 2" xfId="6509"/>
    <cellStyle name="40% - Accent2 6 7" xfId="6510"/>
    <cellStyle name="40% - Accent2 7" xfId="410"/>
    <cellStyle name="40% - Accent2 7 2" xfId="6511"/>
    <cellStyle name="40% - Accent2 7 2 2" xfId="6512"/>
    <cellStyle name="40% - Accent2 7 2 2 2" xfId="6513"/>
    <cellStyle name="40% - Accent2 7 2 2 2 2" xfId="6514"/>
    <cellStyle name="40% - Accent2 7 2 2 3" xfId="6515"/>
    <cellStyle name="40% - Accent2 7 2 2 3 2" xfId="6516"/>
    <cellStyle name="40% - Accent2 7 2 2 4" xfId="6517"/>
    <cellStyle name="40% - Accent2 7 2 3" xfId="6518"/>
    <cellStyle name="40% - Accent2 7 2 3 2" xfId="6519"/>
    <cellStyle name="40% - Accent2 7 2 4" xfId="6520"/>
    <cellStyle name="40% - Accent2 7 2 4 2" xfId="6521"/>
    <cellStyle name="40% - Accent2 7 2 5" xfId="6522"/>
    <cellStyle name="40% - Accent2 7 3" xfId="6523"/>
    <cellStyle name="40% - Accent2 7 3 2" xfId="6524"/>
    <cellStyle name="40% - Accent2 7 3 2 2" xfId="6525"/>
    <cellStyle name="40% - Accent2 7 3 3" xfId="6526"/>
    <cellStyle name="40% - Accent2 7 3 3 2" xfId="6527"/>
    <cellStyle name="40% - Accent2 7 3 4" xfId="6528"/>
    <cellStyle name="40% - Accent2 7 4" xfId="6529"/>
    <cellStyle name="40% - Accent2 7 4 2" xfId="6530"/>
    <cellStyle name="40% - Accent2 7 4 2 2" xfId="6531"/>
    <cellStyle name="40% - Accent2 7 4 3" xfId="6532"/>
    <cellStyle name="40% - Accent2 7 4 3 2" xfId="6533"/>
    <cellStyle name="40% - Accent2 7 4 4" xfId="6534"/>
    <cellStyle name="40% - Accent2 7 5" xfId="6535"/>
    <cellStyle name="40% - Accent2 7 5 2" xfId="6536"/>
    <cellStyle name="40% - Accent2 7 6" xfId="6537"/>
    <cellStyle name="40% - Accent2 7 6 2" xfId="6538"/>
    <cellStyle name="40% - Accent2 7 7" xfId="6539"/>
    <cellStyle name="40% - Accent2 8" xfId="411"/>
    <cellStyle name="40% - Accent2 8 2" xfId="6540"/>
    <cellStyle name="40% - Accent2 8 2 2" xfId="6541"/>
    <cellStyle name="40% - Accent2 8 2 2 2" xfId="6542"/>
    <cellStyle name="40% - Accent2 8 2 2 2 2" xfId="6543"/>
    <cellStyle name="40% - Accent2 8 2 2 3" xfId="6544"/>
    <cellStyle name="40% - Accent2 8 2 2 3 2" xfId="6545"/>
    <cellStyle name="40% - Accent2 8 2 2 4" xfId="6546"/>
    <cellStyle name="40% - Accent2 8 2 3" xfId="6547"/>
    <cellStyle name="40% - Accent2 8 2 3 2" xfId="6548"/>
    <cellStyle name="40% - Accent2 8 2 4" xfId="6549"/>
    <cellStyle name="40% - Accent2 8 2 4 2" xfId="6550"/>
    <cellStyle name="40% - Accent2 8 2 5" xfId="6551"/>
    <cellStyle name="40% - Accent2 8 3" xfId="6552"/>
    <cellStyle name="40% - Accent2 8 3 2" xfId="6553"/>
    <cellStyle name="40% - Accent2 8 3 2 2" xfId="6554"/>
    <cellStyle name="40% - Accent2 8 3 3" xfId="6555"/>
    <cellStyle name="40% - Accent2 8 3 3 2" xfId="6556"/>
    <cellStyle name="40% - Accent2 8 3 4" xfId="6557"/>
    <cellStyle name="40% - Accent2 8 4" xfId="6558"/>
    <cellStyle name="40% - Accent2 8 4 2" xfId="6559"/>
    <cellStyle name="40% - Accent2 8 4 2 2" xfId="6560"/>
    <cellStyle name="40% - Accent2 8 4 3" xfId="6561"/>
    <cellStyle name="40% - Accent2 8 4 3 2" xfId="6562"/>
    <cellStyle name="40% - Accent2 8 4 4" xfId="6563"/>
    <cellStyle name="40% - Accent2 8 5" xfId="6564"/>
    <cellStyle name="40% - Accent2 8 5 2" xfId="6565"/>
    <cellStyle name="40% - Accent2 8 6" xfId="6566"/>
    <cellStyle name="40% - Accent2 8 6 2" xfId="6567"/>
    <cellStyle name="40% - Accent2 8 7" xfId="6568"/>
    <cellStyle name="40% - Accent2 9" xfId="412"/>
    <cellStyle name="40% - Accent2 9 2" xfId="6569"/>
    <cellStyle name="40% - Accent2 9 2 2" xfId="6570"/>
    <cellStyle name="40% - Accent2 9 2 2 2" xfId="6571"/>
    <cellStyle name="40% - Accent2 9 2 2 2 2" xfId="6572"/>
    <cellStyle name="40% - Accent2 9 2 2 3" xfId="6573"/>
    <cellStyle name="40% - Accent2 9 2 2 3 2" xfId="6574"/>
    <cellStyle name="40% - Accent2 9 2 2 4" xfId="6575"/>
    <cellStyle name="40% - Accent2 9 2 3" xfId="6576"/>
    <cellStyle name="40% - Accent2 9 2 3 2" xfId="6577"/>
    <cellStyle name="40% - Accent2 9 2 4" xfId="6578"/>
    <cellStyle name="40% - Accent2 9 2 4 2" xfId="6579"/>
    <cellStyle name="40% - Accent2 9 2 5" xfId="6580"/>
    <cellStyle name="40% - Accent2 9 3" xfId="6581"/>
    <cellStyle name="40% - Accent2 9 3 2" xfId="6582"/>
    <cellStyle name="40% - Accent2 9 3 2 2" xfId="6583"/>
    <cellStyle name="40% - Accent2 9 3 3" xfId="6584"/>
    <cellStyle name="40% - Accent2 9 3 3 2" xfId="6585"/>
    <cellStyle name="40% - Accent2 9 3 4" xfId="6586"/>
    <cellStyle name="40% - Accent2 9 4" xfId="6587"/>
    <cellStyle name="40% - Accent2 9 4 2" xfId="6588"/>
    <cellStyle name="40% - Accent2 9 4 2 2" xfId="6589"/>
    <cellStyle name="40% - Accent2 9 4 3" xfId="6590"/>
    <cellStyle name="40% - Accent2 9 4 3 2" xfId="6591"/>
    <cellStyle name="40% - Accent2 9 4 4" xfId="6592"/>
    <cellStyle name="40% - Accent2 9 5" xfId="6593"/>
    <cellStyle name="40% - Accent2 9 5 2" xfId="6594"/>
    <cellStyle name="40% - Accent2 9 6" xfId="6595"/>
    <cellStyle name="40% - Accent2 9 6 2" xfId="6596"/>
    <cellStyle name="40% - Accent2 9 7" xfId="6597"/>
    <cellStyle name="40% - Accent3" xfId="1080" builtinId="39" customBuiltin="1"/>
    <cellStyle name="40% - Accent3 10" xfId="413"/>
    <cellStyle name="40% - Accent3 10 2" xfId="6598"/>
    <cellStyle name="40% - Accent3 10 2 2" xfId="6599"/>
    <cellStyle name="40% - Accent3 10 2 2 2" xfId="6600"/>
    <cellStyle name="40% - Accent3 10 2 2 2 2" xfId="6601"/>
    <cellStyle name="40% - Accent3 10 2 2 3" xfId="6602"/>
    <cellStyle name="40% - Accent3 10 2 2 3 2" xfId="6603"/>
    <cellStyle name="40% - Accent3 10 2 2 4" xfId="6604"/>
    <cellStyle name="40% - Accent3 10 2 3" xfId="6605"/>
    <cellStyle name="40% - Accent3 10 2 3 2" xfId="6606"/>
    <cellStyle name="40% - Accent3 10 2 4" xfId="6607"/>
    <cellStyle name="40% - Accent3 10 2 4 2" xfId="6608"/>
    <cellStyle name="40% - Accent3 10 2 5" xfId="6609"/>
    <cellStyle name="40% - Accent3 10 3" xfId="6610"/>
    <cellStyle name="40% - Accent3 10 3 2" xfId="6611"/>
    <cellStyle name="40% - Accent3 10 3 2 2" xfId="6612"/>
    <cellStyle name="40% - Accent3 10 3 3" xfId="6613"/>
    <cellStyle name="40% - Accent3 10 3 3 2" xfId="6614"/>
    <cellStyle name="40% - Accent3 10 3 4" xfId="6615"/>
    <cellStyle name="40% - Accent3 10 4" xfId="6616"/>
    <cellStyle name="40% - Accent3 10 4 2" xfId="6617"/>
    <cellStyle name="40% - Accent3 10 4 2 2" xfId="6618"/>
    <cellStyle name="40% - Accent3 10 4 3" xfId="6619"/>
    <cellStyle name="40% - Accent3 10 4 3 2" xfId="6620"/>
    <cellStyle name="40% - Accent3 10 4 4" xfId="6621"/>
    <cellStyle name="40% - Accent3 10 5" xfId="6622"/>
    <cellStyle name="40% - Accent3 10 5 2" xfId="6623"/>
    <cellStyle name="40% - Accent3 10 6" xfId="6624"/>
    <cellStyle name="40% - Accent3 10 6 2" xfId="6625"/>
    <cellStyle name="40% - Accent3 10 7" xfId="6626"/>
    <cellStyle name="40% - Accent3 11" xfId="414"/>
    <cellStyle name="40% - Accent3 11 2" xfId="6627"/>
    <cellStyle name="40% - Accent3 11 2 2" xfId="6628"/>
    <cellStyle name="40% - Accent3 11 2 2 2" xfId="6629"/>
    <cellStyle name="40% - Accent3 11 2 2 2 2" xfId="6630"/>
    <cellStyle name="40% - Accent3 11 2 2 3" xfId="6631"/>
    <cellStyle name="40% - Accent3 11 2 2 3 2" xfId="6632"/>
    <cellStyle name="40% - Accent3 11 2 2 4" xfId="6633"/>
    <cellStyle name="40% - Accent3 11 2 3" xfId="6634"/>
    <cellStyle name="40% - Accent3 11 2 3 2" xfId="6635"/>
    <cellStyle name="40% - Accent3 11 2 4" xfId="6636"/>
    <cellStyle name="40% - Accent3 11 2 4 2" xfId="6637"/>
    <cellStyle name="40% - Accent3 11 2 5" xfId="6638"/>
    <cellStyle name="40% - Accent3 11 3" xfId="6639"/>
    <cellStyle name="40% - Accent3 11 3 2" xfId="6640"/>
    <cellStyle name="40% - Accent3 11 3 2 2" xfId="6641"/>
    <cellStyle name="40% - Accent3 11 3 3" xfId="6642"/>
    <cellStyle name="40% - Accent3 11 3 3 2" xfId="6643"/>
    <cellStyle name="40% - Accent3 11 3 4" xfId="6644"/>
    <cellStyle name="40% - Accent3 11 4" xfId="6645"/>
    <cellStyle name="40% - Accent3 11 4 2" xfId="6646"/>
    <cellStyle name="40% - Accent3 11 4 2 2" xfId="6647"/>
    <cellStyle name="40% - Accent3 11 4 3" xfId="6648"/>
    <cellStyle name="40% - Accent3 11 4 3 2" xfId="6649"/>
    <cellStyle name="40% - Accent3 11 4 4" xfId="6650"/>
    <cellStyle name="40% - Accent3 11 5" xfId="6651"/>
    <cellStyle name="40% - Accent3 11 5 2" xfId="6652"/>
    <cellStyle name="40% - Accent3 11 6" xfId="6653"/>
    <cellStyle name="40% - Accent3 11 6 2" xfId="6654"/>
    <cellStyle name="40% - Accent3 11 7" xfId="6655"/>
    <cellStyle name="40% - Accent3 12" xfId="750"/>
    <cellStyle name="40% - Accent3 12 2" xfId="6656"/>
    <cellStyle name="40% - Accent3 12 2 2" xfId="6657"/>
    <cellStyle name="40% - Accent3 12 2 2 2" xfId="6658"/>
    <cellStyle name="40% - Accent3 12 2 2 2 2" xfId="6659"/>
    <cellStyle name="40% - Accent3 12 2 2 3" xfId="6660"/>
    <cellStyle name="40% - Accent3 12 2 2 3 2" xfId="6661"/>
    <cellStyle name="40% - Accent3 12 2 2 4" xfId="6662"/>
    <cellStyle name="40% - Accent3 12 2 3" xfId="6663"/>
    <cellStyle name="40% - Accent3 12 2 3 2" xfId="6664"/>
    <cellStyle name="40% - Accent3 12 2 4" xfId="6665"/>
    <cellStyle name="40% - Accent3 12 2 4 2" xfId="6666"/>
    <cellStyle name="40% - Accent3 12 2 5" xfId="6667"/>
    <cellStyle name="40% - Accent3 12 3" xfId="6668"/>
    <cellStyle name="40% - Accent3 12 3 2" xfId="6669"/>
    <cellStyle name="40% - Accent3 12 3 2 2" xfId="6670"/>
    <cellStyle name="40% - Accent3 12 3 3" xfId="6671"/>
    <cellStyle name="40% - Accent3 12 3 3 2" xfId="6672"/>
    <cellStyle name="40% - Accent3 12 3 4" xfId="6673"/>
    <cellStyle name="40% - Accent3 12 4" xfId="6674"/>
    <cellStyle name="40% - Accent3 12 4 2" xfId="6675"/>
    <cellStyle name="40% - Accent3 12 4 2 2" xfId="6676"/>
    <cellStyle name="40% - Accent3 12 4 3" xfId="6677"/>
    <cellStyle name="40% - Accent3 12 4 3 2" xfId="6678"/>
    <cellStyle name="40% - Accent3 12 4 4" xfId="6679"/>
    <cellStyle name="40% - Accent3 12 5" xfId="6680"/>
    <cellStyle name="40% - Accent3 12 5 2" xfId="6681"/>
    <cellStyle name="40% - Accent3 12 6" xfId="6682"/>
    <cellStyle name="40% - Accent3 12 6 2" xfId="6683"/>
    <cellStyle name="40% - Accent3 12 7" xfId="6684"/>
    <cellStyle name="40% - Accent3 13" xfId="751"/>
    <cellStyle name="40% - Accent3 13 2" xfId="6685"/>
    <cellStyle name="40% - Accent3 13 2 2" xfId="6686"/>
    <cellStyle name="40% - Accent3 13 2 2 2" xfId="6687"/>
    <cellStyle name="40% - Accent3 13 2 2 2 2" xfId="6688"/>
    <cellStyle name="40% - Accent3 13 2 2 3" xfId="6689"/>
    <cellStyle name="40% - Accent3 13 2 2 3 2" xfId="6690"/>
    <cellStyle name="40% - Accent3 13 2 2 4" xfId="6691"/>
    <cellStyle name="40% - Accent3 13 2 3" xfId="6692"/>
    <cellStyle name="40% - Accent3 13 2 3 2" xfId="6693"/>
    <cellStyle name="40% - Accent3 13 2 4" xfId="6694"/>
    <cellStyle name="40% - Accent3 13 2 4 2" xfId="6695"/>
    <cellStyle name="40% - Accent3 13 2 5" xfId="6696"/>
    <cellStyle name="40% - Accent3 13 3" xfId="6697"/>
    <cellStyle name="40% - Accent3 13 3 2" xfId="6698"/>
    <cellStyle name="40% - Accent3 13 3 2 2" xfId="6699"/>
    <cellStyle name="40% - Accent3 13 3 3" xfId="6700"/>
    <cellStyle name="40% - Accent3 13 3 3 2" xfId="6701"/>
    <cellStyle name="40% - Accent3 13 3 4" xfId="6702"/>
    <cellStyle name="40% - Accent3 13 4" xfId="6703"/>
    <cellStyle name="40% - Accent3 13 4 2" xfId="6704"/>
    <cellStyle name="40% - Accent3 13 4 2 2" xfId="6705"/>
    <cellStyle name="40% - Accent3 13 4 3" xfId="6706"/>
    <cellStyle name="40% - Accent3 13 4 3 2" xfId="6707"/>
    <cellStyle name="40% - Accent3 13 4 4" xfId="6708"/>
    <cellStyle name="40% - Accent3 13 5" xfId="6709"/>
    <cellStyle name="40% - Accent3 13 5 2" xfId="6710"/>
    <cellStyle name="40% - Accent3 13 6" xfId="6711"/>
    <cellStyle name="40% - Accent3 13 6 2" xfId="6712"/>
    <cellStyle name="40% - Accent3 13 7" xfId="6713"/>
    <cellStyle name="40% - Accent3 14" xfId="6714"/>
    <cellStyle name="40% - Accent3 14 2" xfId="6715"/>
    <cellStyle name="40% - Accent3 14 2 2" xfId="6716"/>
    <cellStyle name="40% - Accent3 14 2 2 2" xfId="6717"/>
    <cellStyle name="40% - Accent3 14 2 2 2 2" xfId="6718"/>
    <cellStyle name="40% - Accent3 14 2 2 3" xfId="6719"/>
    <cellStyle name="40% - Accent3 14 2 2 3 2" xfId="6720"/>
    <cellStyle name="40% - Accent3 14 2 2 4" xfId="6721"/>
    <cellStyle name="40% - Accent3 14 2 3" xfId="6722"/>
    <cellStyle name="40% - Accent3 14 2 3 2" xfId="6723"/>
    <cellStyle name="40% - Accent3 14 2 4" xfId="6724"/>
    <cellStyle name="40% - Accent3 14 2 4 2" xfId="6725"/>
    <cellStyle name="40% - Accent3 14 2 5" xfId="6726"/>
    <cellStyle name="40% - Accent3 14 3" xfId="6727"/>
    <cellStyle name="40% - Accent3 14 3 2" xfId="6728"/>
    <cellStyle name="40% - Accent3 14 3 2 2" xfId="6729"/>
    <cellStyle name="40% - Accent3 14 3 3" xfId="6730"/>
    <cellStyle name="40% - Accent3 14 3 3 2" xfId="6731"/>
    <cellStyle name="40% - Accent3 14 3 4" xfId="6732"/>
    <cellStyle name="40% - Accent3 14 4" xfId="6733"/>
    <cellStyle name="40% - Accent3 14 4 2" xfId="6734"/>
    <cellStyle name="40% - Accent3 14 4 2 2" xfId="6735"/>
    <cellStyle name="40% - Accent3 14 4 3" xfId="6736"/>
    <cellStyle name="40% - Accent3 14 4 3 2" xfId="6737"/>
    <cellStyle name="40% - Accent3 14 4 4" xfId="6738"/>
    <cellStyle name="40% - Accent3 14 5" xfId="6739"/>
    <cellStyle name="40% - Accent3 14 5 2" xfId="6740"/>
    <cellStyle name="40% - Accent3 14 6" xfId="6741"/>
    <cellStyle name="40% - Accent3 14 6 2" xfId="6742"/>
    <cellStyle name="40% - Accent3 14 7" xfId="6743"/>
    <cellStyle name="40% - Accent3 15" xfId="6744"/>
    <cellStyle name="40% - Accent3 15 2" xfId="6745"/>
    <cellStyle name="40% - Accent3 15 2 2" xfId="6746"/>
    <cellStyle name="40% - Accent3 15 2 2 2" xfId="6747"/>
    <cellStyle name="40% - Accent3 15 2 2 2 2" xfId="6748"/>
    <cellStyle name="40% - Accent3 15 2 2 3" xfId="6749"/>
    <cellStyle name="40% - Accent3 15 2 2 3 2" xfId="6750"/>
    <cellStyle name="40% - Accent3 15 2 2 4" xfId="6751"/>
    <cellStyle name="40% - Accent3 15 2 3" xfId="6752"/>
    <cellStyle name="40% - Accent3 15 2 3 2" xfId="6753"/>
    <cellStyle name="40% - Accent3 15 2 4" xfId="6754"/>
    <cellStyle name="40% - Accent3 15 2 4 2" xfId="6755"/>
    <cellStyle name="40% - Accent3 15 2 5" xfId="6756"/>
    <cellStyle name="40% - Accent3 15 3" xfId="6757"/>
    <cellStyle name="40% - Accent3 15 3 2" xfId="6758"/>
    <cellStyle name="40% - Accent3 15 3 2 2" xfId="6759"/>
    <cellStyle name="40% - Accent3 15 3 3" xfId="6760"/>
    <cellStyle name="40% - Accent3 15 3 3 2" xfId="6761"/>
    <cellStyle name="40% - Accent3 15 3 4" xfId="6762"/>
    <cellStyle name="40% - Accent3 15 4" xfId="6763"/>
    <cellStyle name="40% - Accent3 15 4 2" xfId="6764"/>
    <cellStyle name="40% - Accent3 15 4 2 2" xfId="6765"/>
    <cellStyle name="40% - Accent3 15 4 3" xfId="6766"/>
    <cellStyle name="40% - Accent3 15 4 3 2" xfId="6767"/>
    <cellStyle name="40% - Accent3 15 4 4" xfId="6768"/>
    <cellStyle name="40% - Accent3 15 5" xfId="6769"/>
    <cellStyle name="40% - Accent3 15 5 2" xfId="6770"/>
    <cellStyle name="40% - Accent3 15 6" xfId="6771"/>
    <cellStyle name="40% - Accent3 15 6 2" xfId="6772"/>
    <cellStyle name="40% - Accent3 15 7" xfId="6773"/>
    <cellStyle name="40% - Accent3 16" xfId="6774"/>
    <cellStyle name="40% - Accent3 16 2" xfId="6775"/>
    <cellStyle name="40% - Accent3 16 2 2" xfId="6776"/>
    <cellStyle name="40% - Accent3 16 2 2 2" xfId="6777"/>
    <cellStyle name="40% - Accent3 16 2 2 2 2" xfId="6778"/>
    <cellStyle name="40% - Accent3 16 2 2 3" xfId="6779"/>
    <cellStyle name="40% - Accent3 16 2 2 3 2" xfId="6780"/>
    <cellStyle name="40% - Accent3 16 2 2 4" xfId="6781"/>
    <cellStyle name="40% - Accent3 16 2 3" xfId="6782"/>
    <cellStyle name="40% - Accent3 16 2 3 2" xfId="6783"/>
    <cellStyle name="40% - Accent3 16 2 4" xfId="6784"/>
    <cellStyle name="40% - Accent3 16 2 4 2" xfId="6785"/>
    <cellStyle name="40% - Accent3 16 2 5" xfId="6786"/>
    <cellStyle name="40% - Accent3 16 3" xfId="6787"/>
    <cellStyle name="40% - Accent3 16 3 2" xfId="6788"/>
    <cellStyle name="40% - Accent3 16 3 2 2" xfId="6789"/>
    <cellStyle name="40% - Accent3 16 3 3" xfId="6790"/>
    <cellStyle name="40% - Accent3 16 3 3 2" xfId="6791"/>
    <cellStyle name="40% - Accent3 16 3 4" xfId="6792"/>
    <cellStyle name="40% - Accent3 16 4" xfId="6793"/>
    <cellStyle name="40% - Accent3 16 4 2" xfId="6794"/>
    <cellStyle name="40% - Accent3 16 4 2 2" xfId="6795"/>
    <cellStyle name="40% - Accent3 16 4 3" xfId="6796"/>
    <cellStyle name="40% - Accent3 16 4 3 2" xfId="6797"/>
    <cellStyle name="40% - Accent3 16 4 4" xfId="6798"/>
    <cellStyle name="40% - Accent3 16 5" xfId="6799"/>
    <cellStyle name="40% - Accent3 16 5 2" xfId="6800"/>
    <cellStyle name="40% - Accent3 16 6" xfId="6801"/>
    <cellStyle name="40% - Accent3 16 6 2" xfId="6802"/>
    <cellStyle name="40% - Accent3 16 7" xfId="6803"/>
    <cellStyle name="40% - Accent3 17" xfId="6804"/>
    <cellStyle name="40% - Accent3 17 2" xfId="6805"/>
    <cellStyle name="40% - Accent3 17 2 2" xfId="6806"/>
    <cellStyle name="40% - Accent3 17 2 2 2" xfId="6807"/>
    <cellStyle name="40% - Accent3 17 2 2 2 2" xfId="6808"/>
    <cellStyle name="40% - Accent3 17 2 2 3" xfId="6809"/>
    <cellStyle name="40% - Accent3 17 2 2 3 2" xfId="6810"/>
    <cellStyle name="40% - Accent3 17 2 2 4" xfId="6811"/>
    <cellStyle name="40% - Accent3 17 2 3" xfId="6812"/>
    <cellStyle name="40% - Accent3 17 2 3 2" xfId="6813"/>
    <cellStyle name="40% - Accent3 17 2 4" xfId="6814"/>
    <cellStyle name="40% - Accent3 17 2 4 2" xfId="6815"/>
    <cellStyle name="40% - Accent3 17 2 5" xfId="6816"/>
    <cellStyle name="40% - Accent3 17 3" xfId="6817"/>
    <cellStyle name="40% - Accent3 17 3 2" xfId="6818"/>
    <cellStyle name="40% - Accent3 17 3 2 2" xfId="6819"/>
    <cellStyle name="40% - Accent3 17 3 3" xfId="6820"/>
    <cellStyle name="40% - Accent3 17 3 3 2" xfId="6821"/>
    <cellStyle name="40% - Accent3 17 3 4" xfId="6822"/>
    <cellStyle name="40% - Accent3 17 4" xfId="6823"/>
    <cellStyle name="40% - Accent3 17 4 2" xfId="6824"/>
    <cellStyle name="40% - Accent3 17 4 2 2" xfId="6825"/>
    <cellStyle name="40% - Accent3 17 4 3" xfId="6826"/>
    <cellStyle name="40% - Accent3 17 4 3 2" xfId="6827"/>
    <cellStyle name="40% - Accent3 17 4 4" xfId="6828"/>
    <cellStyle name="40% - Accent3 17 5" xfId="6829"/>
    <cellStyle name="40% - Accent3 17 5 2" xfId="6830"/>
    <cellStyle name="40% - Accent3 17 6" xfId="6831"/>
    <cellStyle name="40% - Accent3 17 6 2" xfId="6832"/>
    <cellStyle name="40% - Accent3 17 7" xfId="6833"/>
    <cellStyle name="40% - Accent3 18" xfId="6834"/>
    <cellStyle name="40% - Accent3 18 2" xfId="6835"/>
    <cellStyle name="40% - Accent3 18 2 2" xfId="6836"/>
    <cellStyle name="40% - Accent3 18 2 2 2" xfId="6837"/>
    <cellStyle name="40% - Accent3 18 2 2 2 2" xfId="6838"/>
    <cellStyle name="40% - Accent3 18 2 2 3" xfId="6839"/>
    <cellStyle name="40% - Accent3 18 2 2 3 2" xfId="6840"/>
    <cellStyle name="40% - Accent3 18 2 2 4" xfId="6841"/>
    <cellStyle name="40% - Accent3 18 2 3" xfId="6842"/>
    <cellStyle name="40% - Accent3 18 2 3 2" xfId="6843"/>
    <cellStyle name="40% - Accent3 18 2 4" xfId="6844"/>
    <cellStyle name="40% - Accent3 18 2 4 2" xfId="6845"/>
    <cellStyle name="40% - Accent3 18 2 5" xfId="6846"/>
    <cellStyle name="40% - Accent3 18 3" xfId="6847"/>
    <cellStyle name="40% - Accent3 18 3 2" xfId="6848"/>
    <cellStyle name="40% - Accent3 18 3 2 2" xfId="6849"/>
    <cellStyle name="40% - Accent3 18 3 3" xfId="6850"/>
    <cellStyle name="40% - Accent3 18 3 3 2" xfId="6851"/>
    <cellStyle name="40% - Accent3 18 3 4" xfId="6852"/>
    <cellStyle name="40% - Accent3 18 4" xfId="6853"/>
    <cellStyle name="40% - Accent3 18 4 2" xfId="6854"/>
    <cellStyle name="40% - Accent3 18 4 2 2" xfId="6855"/>
    <cellStyle name="40% - Accent3 18 4 3" xfId="6856"/>
    <cellStyle name="40% - Accent3 18 4 3 2" xfId="6857"/>
    <cellStyle name="40% - Accent3 18 4 4" xfId="6858"/>
    <cellStyle name="40% - Accent3 18 5" xfId="6859"/>
    <cellStyle name="40% - Accent3 18 5 2" xfId="6860"/>
    <cellStyle name="40% - Accent3 18 6" xfId="6861"/>
    <cellStyle name="40% - Accent3 18 6 2" xfId="6862"/>
    <cellStyle name="40% - Accent3 18 7" xfId="6863"/>
    <cellStyle name="40% - Accent3 19" xfId="6864"/>
    <cellStyle name="40% - Accent3 19 2" xfId="6865"/>
    <cellStyle name="40% - Accent3 19 2 2" xfId="6866"/>
    <cellStyle name="40% - Accent3 19 2 2 2" xfId="6867"/>
    <cellStyle name="40% - Accent3 19 2 2 2 2" xfId="6868"/>
    <cellStyle name="40% - Accent3 19 2 2 3" xfId="6869"/>
    <cellStyle name="40% - Accent3 19 2 2 3 2" xfId="6870"/>
    <cellStyle name="40% - Accent3 19 2 2 4" xfId="6871"/>
    <cellStyle name="40% - Accent3 19 2 3" xfId="6872"/>
    <cellStyle name="40% - Accent3 19 2 3 2" xfId="6873"/>
    <cellStyle name="40% - Accent3 19 2 4" xfId="6874"/>
    <cellStyle name="40% - Accent3 19 2 4 2" xfId="6875"/>
    <cellStyle name="40% - Accent3 19 2 5" xfId="6876"/>
    <cellStyle name="40% - Accent3 19 3" xfId="6877"/>
    <cellStyle name="40% - Accent3 19 3 2" xfId="6878"/>
    <cellStyle name="40% - Accent3 19 3 2 2" xfId="6879"/>
    <cellStyle name="40% - Accent3 19 3 3" xfId="6880"/>
    <cellStyle name="40% - Accent3 19 3 3 2" xfId="6881"/>
    <cellStyle name="40% - Accent3 19 3 4" xfId="6882"/>
    <cellStyle name="40% - Accent3 19 4" xfId="6883"/>
    <cellStyle name="40% - Accent3 19 4 2" xfId="6884"/>
    <cellStyle name="40% - Accent3 19 4 2 2" xfId="6885"/>
    <cellStyle name="40% - Accent3 19 4 3" xfId="6886"/>
    <cellStyle name="40% - Accent3 19 4 3 2" xfId="6887"/>
    <cellStyle name="40% - Accent3 19 4 4" xfId="6888"/>
    <cellStyle name="40% - Accent3 19 5" xfId="6889"/>
    <cellStyle name="40% - Accent3 19 5 2" xfId="6890"/>
    <cellStyle name="40% - Accent3 19 6" xfId="6891"/>
    <cellStyle name="40% - Accent3 19 6 2" xfId="6892"/>
    <cellStyle name="40% - Accent3 19 7" xfId="6893"/>
    <cellStyle name="40% - Accent3 2" xfId="77"/>
    <cellStyle name="40% - Accent3 2 2" xfId="752"/>
    <cellStyle name="40% - Accent3 2 3" xfId="6894"/>
    <cellStyle name="40% - Accent3 2 3 2" xfId="6895"/>
    <cellStyle name="40% - Accent3 2 3 2 2" xfId="6896"/>
    <cellStyle name="40% - Accent3 2 3 2 2 2" xfId="6897"/>
    <cellStyle name="40% - Accent3 2 3 2 2 2 2" xfId="6898"/>
    <cellStyle name="40% - Accent3 2 3 2 2 3" xfId="6899"/>
    <cellStyle name="40% - Accent3 2 3 2 2 3 2" xfId="6900"/>
    <cellStyle name="40% - Accent3 2 3 2 2 4" xfId="6901"/>
    <cellStyle name="40% - Accent3 2 3 2 3" xfId="6902"/>
    <cellStyle name="40% - Accent3 2 3 2 3 2" xfId="6903"/>
    <cellStyle name="40% - Accent3 2 3 2 4" xfId="6904"/>
    <cellStyle name="40% - Accent3 2 3 2 4 2" xfId="6905"/>
    <cellStyle name="40% - Accent3 2 3 2 5" xfId="6906"/>
    <cellStyle name="40% - Accent3 2 3 3" xfId="6907"/>
    <cellStyle name="40% - Accent3 2 3 3 2" xfId="6908"/>
    <cellStyle name="40% - Accent3 2 3 3 2 2" xfId="6909"/>
    <cellStyle name="40% - Accent3 2 3 3 3" xfId="6910"/>
    <cellStyle name="40% - Accent3 2 3 3 3 2" xfId="6911"/>
    <cellStyle name="40% - Accent3 2 3 3 4" xfId="6912"/>
    <cellStyle name="40% - Accent3 2 3 4" xfId="6913"/>
    <cellStyle name="40% - Accent3 2 3 4 2" xfId="6914"/>
    <cellStyle name="40% - Accent3 2 3 4 2 2" xfId="6915"/>
    <cellStyle name="40% - Accent3 2 3 4 3" xfId="6916"/>
    <cellStyle name="40% - Accent3 2 3 4 3 2" xfId="6917"/>
    <cellStyle name="40% - Accent3 2 3 4 4" xfId="6918"/>
    <cellStyle name="40% - Accent3 2 3 5" xfId="6919"/>
    <cellStyle name="40% - Accent3 2 3 5 2" xfId="6920"/>
    <cellStyle name="40% - Accent3 2 3 6" xfId="6921"/>
    <cellStyle name="40% - Accent3 2 3 6 2" xfId="6922"/>
    <cellStyle name="40% - Accent3 2 3 7" xfId="6923"/>
    <cellStyle name="40% - Accent3 20" xfId="6924"/>
    <cellStyle name="40% - Accent3 20 2" xfId="6925"/>
    <cellStyle name="40% - Accent3 20 2 2" xfId="6926"/>
    <cellStyle name="40% - Accent3 20 2 2 2" xfId="6927"/>
    <cellStyle name="40% - Accent3 20 2 2 2 2" xfId="6928"/>
    <cellStyle name="40% - Accent3 20 2 2 3" xfId="6929"/>
    <cellStyle name="40% - Accent3 20 2 2 3 2" xfId="6930"/>
    <cellStyle name="40% - Accent3 20 2 2 4" xfId="6931"/>
    <cellStyle name="40% - Accent3 20 2 3" xfId="6932"/>
    <cellStyle name="40% - Accent3 20 2 3 2" xfId="6933"/>
    <cellStyle name="40% - Accent3 20 2 4" xfId="6934"/>
    <cellStyle name="40% - Accent3 20 2 4 2" xfId="6935"/>
    <cellStyle name="40% - Accent3 20 2 5" xfId="6936"/>
    <cellStyle name="40% - Accent3 20 3" xfId="6937"/>
    <cellStyle name="40% - Accent3 20 3 2" xfId="6938"/>
    <cellStyle name="40% - Accent3 20 3 2 2" xfId="6939"/>
    <cellStyle name="40% - Accent3 20 3 3" xfId="6940"/>
    <cellStyle name="40% - Accent3 20 3 3 2" xfId="6941"/>
    <cellStyle name="40% - Accent3 20 3 4" xfId="6942"/>
    <cellStyle name="40% - Accent3 20 4" xfId="6943"/>
    <cellStyle name="40% - Accent3 20 4 2" xfId="6944"/>
    <cellStyle name="40% - Accent3 20 4 2 2" xfId="6945"/>
    <cellStyle name="40% - Accent3 20 4 3" xfId="6946"/>
    <cellStyle name="40% - Accent3 20 4 3 2" xfId="6947"/>
    <cellStyle name="40% - Accent3 20 4 4" xfId="6948"/>
    <cellStyle name="40% - Accent3 20 5" xfId="6949"/>
    <cellStyle name="40% - Accent3 20 5 2" xfId="6950"/>
    <cellStyle name="40% - Accent3 20 6" xfId="6951"/>
    <cellStyle name="40% - Accent3 20 6 2" xfId="6952"/>
    <cellStyle name="40% - Accent3 20 7" xfId="6953"/>
    <cellStyle name="40% - Accent3 21" xfId="6954"/>
    <cellStyle name="40% - Accent3 22" xfId="6955"/>
    <cellStyle name="40% - Accent3 22 2" xfId="6956"/>
    <cellStyle name="40% - Accent3 22 2 2" xfId="6957"/>
    <cellStyle name="40% - Accent3 22 2 2 2" xfId="6958"/>
    <cellStyle name="40% - Accent3 22 2 2 2 2" xfId="6959"/>
    <cellStyle name="40% - Accent3 22 2 2 3" xfId="6960"/>
    <cellStyle name="40% - Accent3 22 2 2 3 2" xfId="6961"/>
    <cellStyle name="40% - Accent3 22 2 2 4" xfId="6962"/>
    <cellStyle name="40% - Accent3 22 2 3" xfId="6963"/>
    <cellStyle name="40% - Accent3 22 2 3 2" xfId="6964"/>
    <cellStyle name="40% - Accent3 22 2 4" xfId="6965"/>
    <cellStyle name="40% - Accent3 22 2 4 2" xfId="6966"/>
    <cellStyle name="40% - Accent3 22 2 5" xfId="6967"/>
    <cellStyle name="40% - Accent3 22 3" xfId="6968"/>
    <cellStyle name="40% - Accent3 22 3 2" xfId="6969"/>
    <cellStyle name="40% - Accent3 22 3 2 2" xfId="6970"/>
    <cellStyle name="40% - Accent3 22 3 3" xfId="6971"/>
    <cellStyle name="40% - Accent3 22 3 3 2" xfId="6972"/>
    <cellStyle name="40% - Accent3 22 3 4" xfId="6973"/>
    <cellStyle name="40% - Accent3 22 4" xfId="6974"/>
    <cellStyle name="40% - Accent3 22 4 2" xfId="6975"/>
    <cellStyle name="40% - Accent3 22 4 2 2" xfId="6976"/>
    <cellStyle name="40% - Accent3 22 4 3" xfId="6977"/>
    <cellStyle name="40% - Accent3 22 4 3 2" xfId="6978"/>
    <cellStyle name="40% - Accent3 22 4 4" xfId="6979"/>
    <cellStyle name="40% - Accent3 22 5" xfId="6980"/>
    <cellStyle name="40% - Accent3 22 5 2" xfId="6981"/>
    <cellStyle name="40% - Accent3 22 6" xfId="6982"/>
    <cellStyle name="40% - Accent3 22 6 2" xfId="6983"/>
    <cellStyle name="40% - Accent3 22 7" xfId="6984"/>
    <cellStyle name="40% - Accent3 23" xfId="6985"/>
    <cellStyle name="40% - Accent3 23 2" xfId="6986"/>
    <cellStyle name="40% - Accent3 23 2 2" xfId="6987"/>
    <cellStyle name="40% - Accent3 23 2 2 2" xfId="6988"/>
    <cellStyle name="40% - Accent3 23 2 3" xfId="6989"/>
    <cellStyle name="40% - Accent3 23 2 3 2" xfId="6990"/>
    <cellStyle name="40% - Accent3 23 2 4" xfId="6991"/>
    <cellStyle name="40% - Accent3 23 3" xfId="6992"/>
    <cellStyle name="40% - Accent3 23 3 2" xfId="6993"/>
    <cellStyle name="40% - Accent3 23 4" xfId="6994"/>
    <cellStyle name="40% - Accent3 23 4 2" xfId="6995"/>
    <cellStyle name="40% - Accent3 23 5" xfId="6996"/>
    <cellStyle name="40% - Accent3 24" xfId="6997"/>
    <cellStyle name="40% - Accent3 24 2" xfId="6998"/>
    <cellStyle name="40% - Accent3 24 2 2" xfId="6999"/>
    <cellStyle name="40% - Accent3 24 3" xfId="7000"/>
    <cellStyle name="40% - Accent3 24 3 2" xfId="7001"/>
    <cellStyle name="40% - Accent3 24 4" xfId="7002"/>
    <cellStyle name="40% - Accent3 25" xfId="7003"/>
    <cellStyle name="40% - Accent3 25 2" xfId="7004"/>
    <cellStyle name="40% - Accent3 25 2 2" xfId="7005"/>
    <cellStyle name="40% - Accent3 25 3" xfId="7006"/>
    <cellStyle name="40% - Accent3 25 3 2" xfId="7007"/>
    <cellStyle name="40% - Accent3 25 4" xfId="7008"/>
    <cellStyle name="40% - Accent3 26" xfId="7009"/>
    <cellStyle name="40% - Accent3 27" xfId="7010"/>
    <cellStyle name="40% - Accent3 27 2" xfId="7011"/>
    <cellStyle name="40% - Accent3 28" xfId="7012"/>
    <cellStyle name="40% - Accent3 28 2" xfId="7013"/>
    <cellStyle name="40% - Accent3 29" xfId="7014"/>
    <cellStyle name="40% - Accent3 29 2" xfId="7015"/>
    <cellStyle name="40% - Accent3 3" xfId="78"/>
    <cellStyle name="40% - Accent3 3 2" xfId="753"/>
    <cellStyle name="40% - Accent3 3 3" xfId="7016"/>
    <cellStyle name="40% - Accent3 3 3 2" xfId="7017"/>
    <cellStyle name="40% - Accent3 3 3 2 2" xfId="7018"/>
    <cellStyle name="40% - Accent3 3 3 2 2 2" xfId="7019"/>
    <cellStyle name="40% - Accent3 3 3 2 2 2 2" xfId="7020"/>
    <cellStyle name="40% - Accent3 3 3 2 2 3" xfId="7021"/>
    <cellStyle name="40% - Accent3 3 3 2 2 3 2" xfId="7022"/>
    <cellStyle name="40% - Accent3 3 3 2 2 4" xfId="7023"/>
    <cellStyle name="40% - Accent3 3 3 2 3" xfId="7024"/>
    <cellStyle name="40% - Accent3 3 3 2 3 2" xfId="7025"/>
    <cellStyle name="40% - Accent3 3 3 2 4" xfId="7026"/>
    <cellStyle name="40% - Accent3 3 3 2 4 2" xfId="7027"/>
    <cellStyle name="40% - Accent3 3 3 2 5" xfId="7028"/>
    <cellStyle name="40% - Accent3 3 3 3" xfId="7029"/>
    <cellStyle name="40% - Accent3 3 3 3 2" xfId="7030"/>
    <cellStyle name="40% - Accent3 3 3 3 2 2" xfId="7031"/>
    <cellStyle name="40% - Accent3 3 3 3 3" xfId="7032"/>
    <cellStyle name="40% - Accent3 3 3 3 3 2" xfId="7033"/>
    <cellStyle name="40% - Accent3 3 3 3 4" xfId="7034"/>
    <cellStyle name="40% - Accent3 3 3 4" xfId="7035"/>
    <cellStyle name="40% - Accent3 3 3 4 2" xfId="7036"/>
    <cellStyle name="40% - Accent3 3 3 4 2 2" xfId="7037"/>
    <cellStyle name="40% - Accent3 3 3 4 3" xfId="7038"/>
    <cellStyle name="40% - Accent3 3 3 4 3 2" xfId="7039"/>
    <cellStyle name="40% - Accent3 3 3 4 4" xfId="7040"/>
    <cellStyle name="40% - Accent3 3 3 5" xfId="7041"/>
    <cellStyle name="40% - Accent3 3 3 5 2" xfId="7042"/>
    <cellStyle name="40% - Accent3 3 3 6" xfId="7043"/>
    <cellStyle name="40% - Accent3 3 3 6 2" xfId="7044"/>
    <cellStyle name="40% - Accent3 3 3 7" xfId="7045"/>
    <cellStyle name="40% - Accent3 30" xfId="7046"/>
    <cellStyle name="40% - Accent3 31" xfId="7047"/>
    <cellStyle name="40% - Accent3 4" xfId="415"/>
    <cellStyle name="40% - Accent3 4 2" xfId="7048"/>
    <cellStyle name="40% - Accent3 4 2 2" xfId="7049"/>
    <cellStyle name="40% - Accent3 4 2 2 2" xfId="7050"/>
    <cellStyle name="40% - Accent3 4 2 2 2 2" xfId="7051"/>
    <cellStyle name="40% - Accent3 4 2 2 2 2 2" xfId="7052"/>
    <cellStyle name="40% - Accent3 4 2 2 2 3" xfId="7053"/>
    <cellStyle name="40% - Accent3 4 2 2 2 3 2" xfId="7054"/>
    <cellStyle name="40% - Accent3 4 2 2 2 4" xfId="7055"/>
    <cellStyle name="40% - Accent3 4 2 2 3" xfId="7056"/>
    <cellStyle name="40% - Accent3 4 2 2 3 2" xfId="7057"/>
    <cellStyle name="40% - Accent3 4 2 2 4" xfId="7058"/>
    <cellStyle name="40% - Accent3 4 2 2 4 2" xfId="7059"/>
    <cellStyle name="40% - Accent3 4 2 2 5" xfId="7060"/>
    <cellStyle name="40% - Accent3 4 2 3" xfId="7061"/>
    <cellStyle name="40% - Accent3 4 2 3 2" xfId="7062"/>
    <cellStyle name="40% - Accent3 4 2 3 2 2" xfId="7063"/>
    <cellStyle name="40% - Accent3 4 2 3 3" xfId="7064"/>
    <cellStyle name="40% - Accent3 4 2 3 3 2" xfId="7065"/>
    <cellStyle name="40% - Accent3 4 2 3 4" xfId="7066"/>
    <cellStyle name="40% - Accent3 4 2 4" xfId="7067"/>
    <cellStyle name="40% - Accent3 4 2 4 2" xfId="7068"/>
    <cellStyle name="40% - Accent3 4 2 4 2 2" xfId="7069"/>
    <cellStyle name="40% - Accent3 4 2 4 3" xfId="7070"/>
    <cellStyle name="40% - Accent3 4 2 4 3 2" xfId="7071"/>
    <cellStyle name="40% - Accent3 4 2 4 4" xfId="7072"/>
    <cellStyle name="40% - Accent3 4 2 5" xfId="7073"/>
    <cellStyle name="40% - Accent3 4 2 5 2" xfId="7074"/>
    <cellStyle name="40% - Accent3 4 2 6" xfId="7075"/>
    <cellStyle name="40% - Accent3 4 2 6 2" xfId="7076"/>
    <cellStyle name="40% - Accent3 4 2 7" xfId="7077"/>
    <cellStyle name="40% - Accent3 4 3" xfId="7078"/>
    <cellStyle name="40% - Accent3 4 3 2" xfId="7079"/>
    <cellStyle name="40% - Accent3 4 3 2 2" xfId="7080"/>
    <cellStyle name="40% - Accent3 4 3 2 2 2" xfId="7081"/>
    <cellStyle name="40% - Accent3 4 3 2 3" xfId="7082"/>
    <cellStyle name="40% - Accent3 4 3 2 3 2" xfId="7083"/>
    <cellStyle name="40% - Accent3 4 3 2 4" xfId="7084"/>
    <cellStyle name="40% - Accent3 4 3 3" xfId="7085"/>
    <cellStyle name="40% - Accent3 4 3 3 2" xfId="7086"/>
    <cellStyle name="40% - Accent3 4 3 4" xfId="7087"/>
    <cellStyle name="40% - Accent3 4 3 4 2" xfId="7088"/>
    <cellStyle name="40% - Accent3 4 3 5" xfId="7089"/>
    <cellStyle name="40% - Accent3 4 4" xfId="7090"/>
    <cellStyle name="40% - Accent3 4 4 2" xfId="7091"/>
    <cellStyle name="40% - Accent3 4 4 2 2" xfId="7092"/>
    <cellStyle name="40% - Accent3 4 4 3" xfId="7093"/>
    <cellStyle name="40% - Accent3 4 4 3 2" xfId="7094"/>
    <cellStyle name="40% - Accent3 4 4 4" xfId="7095"/>
    <cellStyle name="40% - Accent3 4 5" xfId="7096"/>
    <cellStyle name="40% - Accent3 4 5 2" xfId="7097"/>
    <cellStyle name="40% - Accent3 4 5 2 2" xfId="7098"/>
    <cellStyle name="40% - Accent3 4 5 3" xfId="7099"/>
    <cellStyle name="40% - Accent3 4 5 3 2" xfId="7100"/>
    <cellStyle name="40% - Accent3 4 5 4" xfId="7101"/>
    <cellStyle name="40% - Accent3 4 6" xfId="7102"/>
    <cellStyle name="40% - Accent3 4 6 2" xfId="7103"/>
    <cellStyle name="40% - Accent3 4 7" xfId="7104"/>
    <cellStyle name="40% - Accent3 4 7 2" xfId="7105"/>
    <cellStyle name="40% - Accent3 4 8" xfId="7106"/>
    <cellStyle name="40% - Accent3 5" xfId="416"/>
    <cellStyle name="40% - Accent3 5 2" xfId="7107"/>
    <cellStyle name="40% - Accent3 5 2 2" xfId="7108"/>
    <cellStyle name="40% - Accent3 5 2 2 2" xfId="7109"/>
    <cellStyle name="40% - Accent3 5 2 2 2 2" xfId="7110"/>
    <cellStyle name="40% - Accent3 5 2 2 3" xfId="7111"/>
    <cellStyle name="40% - Accent3 5 2 2 3 2" xfId="7112"/>
    <cellStyle name="40% - Accent3 5 2 2 4" xfId="7113"/>
    <cellStyle name="40% - Accent3 5 2 3" xfId="7114"/>
    <cellStyle name="40% - Accent3 5 2 3 2" xfId="7115"/>
    <cellStyle name="40% - Accent3 5 2 4" xfId="7116"/>
    <cellStyle name="40% - Accent3 5 2 4 2" xfId="7117"/>
    <cellStyle name="40% - Accent3 5 2 5" xfId="7118"/>
    <cellStyle name="40% - Accent3 5 3" xfId="7119"/>
    <cellStyle name="40% - Accent3 5 3 2" xfId="7120"/>
    <cellStyle name="40% - Accent3 5 3 2 2" xfId="7121"/>
    <cellStyle name="40% - Accent3 5 3 3" xfId="7122"/>
    <cellStyle name="40% - Accent3 5 3 3 2" xfId="7123"/>
    <cellStyle name="40% - Accent3 5 3 4" xfId="7124"/>
    <cellStyle name="40% - Accent3 5 4" xfId="7125"/>
    <cellStyle name="40% - Accent3 5 4 2" xfId="7126"/>
    <cellStyle name="40% - Accent3 5 4 2 2" xfId="7127"/>
    <cellStyle name="40% - Accent3 5 4 3" xfId="7128"/>
    <cellStyle name="40% - Accent3 5 4 3 2" xfId="7129"/>
    <cellStyle name="40% - Accent3 5 4 4" xfId="7130"/>
    <cellStyle name="40% - Accent3 5 5" xfId="7131"/>
    <cellStyle name="40% - Accent3 5 5 2" xfId="7132"/>
    <cellStyle name="40% - Accent3 5 6" xfId="7133"/>
    <cellStyle name="40% - Accent3 5 6 2" xfId="7134"/>
    <cellStyle name="40% - Accent3 5 7" xfId="7135"/>
    <cellStyle name="40% - Accent3 6" xfId="417"/>
    <cellStyle name="40% - Accent3 6 2" xfId="7136"/>
    <cellStyle name="40% - Accent3 6 2 2" xfId="7137"/>
    <cellStyle name="40% - Accent3 6 2 2 2" xfId="7138"/>
    <cellStyle name="40% - Accent3 6 2 2 2 2" xfId="7139"/>
    <cellStyle name="40% - Accent3 6 2 2 3" xfId="7140"/>
    <cellStyle name="40% - Accent3 6 2 2 3 2" xfId="7141"/>
    <cellStyle name="40% - Accent3 6 2 2 4" xfId="7142"/>
    <cellStyle name="40% - Accent3 6 2 3" xfId="7143"/>
    <cellStyle name="40% - Accent3 6 2 3 2" xfId="7144"/>
    <cellStyle name="40% - Accent3 6 2 4" xfId="7145"/>
    <cellStyle name="40% - Accent3 6 2 4 2" xfId="7146"/>
    <cellStyle name="40% - Accent3 6 2 5" xfId="7147"/>
    <cellStyle name="40% - Accent3 6 3" xfId="7148"/>
    <cellStyle name="40% - Accent3 6 3 2" xfId="7149"/>
    <cellStyle name="40% - Accent3 6 3 2 2" xfId="7150"/>
    <cellStyle name="40% - Accent3 6 3 3" xfId="7151"/>
    <cellStyle name="40% - Accent3 6 3 3 2" xfId="7152"/>
    <cellStyle name="40% - Accent3 6 3 4" xfId="7153"/>
    <cellStyle name="40% - Accent3 6 4" xfId="7154"/>
    <cellStyle name="40% - Accent3 6 4 2" xfId="7155"/>
    <cellStyle name="40% - Accent3 6 4 2 2" xfId="7156"/>
    <cellStyle name="40% - Accent3 6 4 3" xfId="7157"/>
    <cellStyle name="40% - Accent3 6 4 3 2" xfId="7158"/>
    <cellStyle name="40% - Accent3 6 4 4" xfId="7159"/>
    <cellStyle name="40% - Accent3 6 5" xfId="7160"/>
    <cellStyle name="40% - Accent3 6 5 2" xfId="7161"/>
    <cellStyle name="40% - Accent3 6 6" xfId="7162"/>
    <cellStyle name="40% - Accent3 6 6 2" xfId="7163"/>
    <cellStyle name="40% - Accent3 6 7" xfId="7164"/>
    <cellStyle name="40% - Accent3 7" xfId="418"/>
    <cellStyle name="40% - Accent3 7 2" xfId="7165"/>
    <cellStyle name="40% - Accent3 7 2 2" xfId="7166"/>
    <cellStyle name="40% - Accent3 7 2 2 2" xfId="7167"/>
    <cellStyle name="40% - Accent3 7 2 2 2 2" xfId="7168"/>
    <cellStyle name="40% - Accent3 7 2 2 3" xfId="7169"/>
    <cellStyle name="40% - Accent3 7 2 2 3 2" xfId="7170"/>
    <cellStyle name="40% - Accent3 7 2 2 4" xfId="7171"/>
    <cellStyle name="40% - Accent3 7 2 3" xfId="7172"/>
    <cellStyle name="40% - Accent3 7 2 3 2" xfId="7173"/>
    <cellStyle name="40% - Accent3 7 2 4" xfId="7174"/>
    <cellStyle name="40% - Accent3 7 2 4 2" xfId="7175"/>
    <cellStyle name="40% - Accent3 7 2 5" xfId="7176"/>
    <cellStyle name="40% - Accent3 7 3" xfId="7177"/>
    <cellStyle name="40% - Accent3 7 3 2" xfId="7178"/>
    <cellStyle name="40% - Accent3 7 3 2 2" xfId="7179"/>
    <cellStyle name="40% - Accent3 7 3 3" xfId="7180"/>
    <cellStyle name="40% - Accent3 7 3 3 2" xfId="7181"/>
    <cellStyle name="40% - Accent3 7 3 4" xfId="7182"/>
    <cellStyle name="40% - Accent3 7 4" xfId="7183"/>
    <cellStyle name="40% - Accent3 7 4 2" xfId="7184"/>
    <cellStyle name="40% - Accent3 7 4 2 2" xfId="7185"/>
    <cellStyle name="40% - Accent3 7 4 3" xfId="7186"/>
    <cellStyle name="40% - Accent3 7 4 3 2" xfId="7187"/>
    <cellStyle name="40% - Accent3 7 4 4" xfId="7188"/>
    <cellStyle name="40% - Accent3 7 5" xfId="7189"/>
    <cellStyle name="40% - Accent3 7 5 2" xfId="7190"/>
    <cellStyle name="40% - Accent3 7 6" xfId="7191"/>
    <cellStyle name="40% - Accent3 7 6 2" xfId="7192"/>
    <cellStyle name="40% - Accent3 7 7" xfId="7193"/>
    <cellStyle name="40% - Accent3 8" xfId="419"/>
    <cellStyle name="40% - Accent3 8 2" xfId="7194"/>
    <cellStyle name="40% - Accent3 8 2 2" xfId="7195"/>
    <cellStyle name="40% - Accent3 8 2 2 2" xfId="7196"/>
    <cellStyle name="40% - Accent3 8 2 2 2 2" xfId="7197"/>
    <cellStyle name="40% - Accent3 8 2 2 3" xfId="7198"/>
    <cellStyle name="40% - Accent3 8 2 2 3 2" xfId="7199"/>
    <cellStyle name="40% - Accent3 8 2 2 4" xfId="7200"/>
    <cellStyle name="40% - Accent3 8 2 3" xfId="7201"/>
    <cellStyle name="40% - Accent3 8 2 3 2" xfId="7202"/>
    <cellStyle name="40% - Accent3 8 2 4" xfId="7203"/>
    <cellStyle name="40% - Accent3 8 2 4 2" xfId="7204"/>
    <cellStyle name="40% - Accent3 8 2 5" xfId="7205"/>
    <cellStyle name="40% - Accent3 8 3" xfId="7206"/>
    <cellStyle name="40% - Accent3 8 3 2" xfId="7207"/>
    <cellStyle name="40% - Accent3 8 3 2 2" xfId="7208"/>
    <cellStyle name="40% - Accent3 8 3 3" xfId="7209"/>
    <cellStyle name="40% - Accent3 8 3 3 2" xfId="7210"/>
    <cellStyle name="40% - Accent3 8 3 4" xfId="7211"/>
    <cellStyle name="40% - Accent3 8 4" xfId="7212"/>
    <cellStyle name="40% - Accent3 8 4 2" xfId="7213"/>
    <cellStyle name="40% - Accent3 8 4 2 2" xfId="7214"/>
    <cellStyle name="40% - Accent3 8 4 3" xfId="7215"/>
    <cellStyle name="40% - Accent3 8 4 3 2" xfId="7216"/>
    <cellStyle name="40% - Accent3 8 4 4" xfId="7217"/>
    <cellStyle name="40% - Accent3 8 5" xfId="7218"/>
    <cellStyle name="40% - Accent3 8 5 2" xfId="7219"/>
    <cellStyle name="40% - Accent3 8 6" xfId="7220"/>
    <cellStyle name="40% - Accent3 8 6 2" xfId="7221"/>
    <cellStyle name="40% - Accent3 8 7" xfId="7222"/>
    <cellStyle name="40% - Accent3 9" xfId="420"/>
    <cellStyle name="40% - Accent3 9 2" xfId="7223"/>
    <cellStyle name="40% - Accent3 9 2 2" xfId="7224"/>
    <cellStyle name="40% - Accent3 9 2 2 2" xfId="7225"/>
    <cellStyle name="40% - Accent3 9 2 2 2 2" xfId="7226"/>
    <cellStyle name="40% - Accent3 9 2 2 3" xfId="7227"/>
    <cellStyle name="40% - Accent3 9 2 2 3 2" xfId="7228"/>
    <cellStyle name="40% - Accent3 9 2 2 4" xfId="7229"/>
    <cellStyle name="40% - Accent3 9 2 3" xfId="7230"/>
    <cellStyle name="40% - Accent3 9 2 3 2" xfId="7231"/>
    <cellStyle name="40% - Accent3 9 2 4" xfId="7232"/>
    <cellStyle name="40% - Accent3 9 2 4 2" xfId="7233"/>
    <cellStyle name="40% - Accent3 9 2 5" xfId="7234"/>
    <cellStyle name="40% - Accent3 9 3" xfId="7235"/>
    <cellStyle name="40% - Accent3 9 3 2" xfId="7236"/>
    <cellStyle name="40% - Accent3 9 3 2 2" xfId="7237"/>
    <cellStyle name="40% - Accent3 9 3 3" xfId="7238"/>
    <cellStyle name="40% - Accent3 9 3 3 2" xfId="7239"/>
    <cellStyle name="40% - Accent3 9 3 4" xfId="7240"/>
    <cellStyle name="40% - Accent3 9 4" xfId="7241"/>
    <cellStyle name="40% - Accent3 9 4 2" xfId="7242"/>
    <cellStyle name="40% - Accent3 9 4 2 2" xfId="7243"/>
    <cellStyle name="40% - Accent3 9 4 3" xfId="7244"/>
    <cellStyle name="40% - Accent3 9 4 3 2" xfId="7245"/>
    <cellStyle name="40% - Accent3 9 4 4" xfId="7246"/>
    <cellStyle name="40% - Accent3 9 5" xfId="7247"/>
    <cellStyle name="40% - Accent3 9 5 2" xfId="7248"/>
    <cellStyle name="40% - Accent3 9 6" xfId="7249"/>
    <cellStyle name="40% - Accent3 9 6 2" xfId="7250"/>
    <cellStyle name="40% - Accent3 9 7" xfId="7251"/>
    <cellStyle name="40% - Accent4" xfId="1084" builtinId="43" customBuiltin="1"/>
    <cellStyle name="40% - Accent4 10" xfId="421"/>
    <cellStyle name="40% - Accent4 10 2" xfId="7252"/>
    <cellStyle name="40% - Accent4 10 2 2" xfId="7253"/>
    <cellStyle name="40% - Accent4 10 2 2 2" xfId="7254"/>
    <cellStyle name="40% - Accent4 10 2 2 2 2" xfId="7255"/>
    <cellStyle name="40% - Accent4 10 2 2 3" xfId="7256"/>
    <cellStyle name="40% - Accent4 10 2 2 3 2" xfId="7257"/>
    <cellStyle name="40% - Accent4 10 2 2 4" xfId="7258"/>
    <cellStyle name="40% - Accent4 10 2 3" xfId="7259"/>
    <cellStyle name="40% - Accent4 10 2 3 2" xfId="7260"/>
    <cellStyle name="40% - Accent4 10 2 4" xfId="7261"/>
    <cellStyle name="40% - Accent4 10 2 4 2" xfId="7262"/>
    <cellStyle name="40% - Accent4 10 2 5" xfId="7263"/>
    <cellStyle name="40% - Accent4 10 3" xfId="7264"/>
    <cellStyle name="40% - Accent4 10 3 2" xfId="7265"/>
    <cellStyle name="40% - Accent4 10 3 2 2" xfId="7266"/>
    <cellStyle name="40% - Accent4 10 3 3" xfId="7267"/>
    <cellStyle name="40% - Accent4 10 3 3 2" xfId="7268"/>
    <cellStyle name="40% - Accent4 10 3 4" xfId="7269"/>
    <cellStyle name="40% - Accent4 10 4" xfId="7270"/>
    <cellStyle name="40% - Accent4 10 4 2" xfId="7271"/>
    <cellStyle name="40% - Accent4 10 4 2 2" xfId="7272"/>
    <cellStyle name="40% - Accent4 10 4 3" xfId="7273"/>
    <cellStyle name="40% - Accent4 10 4 3 2" xfId="7274"/>
    <cellStyle name="40% - Accent4 10 4 4" xfId="7275"/>
    <cellStyle name="40% - Accent4 10 5" xfId="7276"/>
    <cellStyle name="40% - Accent4 10 5 2" xfId="7277"/>
    <cellStyle name="40% - Accent4 10 6" xfId="7278"/>
    <cellStyle name="40% - Accent4 10 6 2" xfId="7279"/>
    <cellStyle name="40% - Accent4 10 7" xfId="7280"/>
    <cellStyle name="40% - Accent4 11" xfId="422"/>
    <cellStyle name="40% - Accent4 11 2" xfId="7281"/>
    <cellStyle name="40% - Accent4 11 2 2" xfId="7282"/>
    <cellStyle name="40% - Accent4 11 2 2 2" xfId="7283"/>
    <cellStyle name="40% - Accent4 11 2 2 2 2" xfId="7284"/>
    <cellStyle name="40% - Accent4 11 2 2 3" xfId="7285"/>
    <cellStyle name="40% - Accent4 11 2 2 3 2" xfId="7286"/>
    <cellStyle name="40% - Accent4 11 2 2 4" xfId="7287"/>
    <cellStyle name="40% - Accent4 11 2 3" xfId="7288"/>
    <cellStyle name="40% - Accent4 11 2 3 2" xfId="7289"/>
    <cellStyle name="40% - Accent4 11 2 4" xfId="7290"/>
    <cellStyle name="40% - Accent4 11 2 4 2" xfId="7291"/>
    <cellStyle name="40% - Accent4 11 2 5" xfId="7292"/>
    <cellStyle name="40% - Accent4 11 3" xfId="7293"/>
    <cellStyle name="40% - Accent4 11 3 2" xfId="7294"/>
    <cellStyle name="40% - Accent4 11 3 2 2" xfId="7295"/>
    <cellStyle name="40% - Accent4 11 3 3" xfId="7296"/>
    <cellStyle name="40% - Accent4 11 3 3 2" xfId="7297"/>
    <cellStyle name="40% - Accent4 11 3 4" xfId="7298"/>
    <cellStyle name="40% - Accent4 11 4" xfId="7299"/>
    <cellStyle name="40% - Accent4 11 4 2" xfId="7300"/>
    <cellStyle name="40% - Accent4 11 4 2 2" xfId="7301"/>
    <cellStyle name="40% - Accent4 11 4 3" xfId="7302"/>
    <cellStyle name="40% - Accent4 11 4 3 2" xfId="7303"/>
    <cellStyle name="40% - Accent4 11 4 4" xfId="7304"/>
    <cellStyle name="40% - Accent4 11 5" xfId="7305"/>
    <cellStyle name="40% - Accent4 11 5 2" xfId="7306"/>
    <cellStyle name="40% - Accent4 11 6" xfId="7307"/>
    <cellStyle name="40% - Accent4 11 6 2" xfId="7308"/>
    <cellStyle name="40% - Accent4 11 7" xfId="7309"/>
    <cellStyle name="40% - Accent4 12" xfId="754"/>
    <cellStyle name="40% - Accent4 12 2" xfId="7310"/>
    <cellStyle name="40% - Accent4 12 2 2" xfId="7311"/>
    <cellStyle name="40% - Accent4 12 2 2 2" xfId="7312"/>
    <cellStyle name="40% - Accent4 12 2 2 2 2" xfId="7313"/>
    <cellStyle name="40% - Accent4 12 2 2 3" xfId="7314"/>
    <cellStyle name="40% - Accent4 12 2 2 3 2" xfId="7315"/>
    <cellStyle name="40% - Accent4 12 2 2 4" xfId="7316"/>
    <cellStyle name="40% - Accent4 12 2 3" xfId="7317"/>
    <cellStyle name="40% - Accent4 12 2 3 2" xfId="7318"/>
    <cellStyle name="40% - Accent4 12 2 4" xfId="7319"/>
    <cellStyle name="40% - Accent4 12 2 4 2" xfId="7320"/>
    <cellStyle name="40% - Accent4 12 2 5" xfId="7321"/>
    <cellStyle name="40% - Accent4 12 3" xfId="7322"/>
    <cellStyle name="40% - Accent4 12 3 2" xfId="7323"/>
    <cellStyle name="40% - Accent4 12 3 2 2" xfId="7324"/>
    <cellStyle name="40% - Accent4 12 3 3" xfId="7325"/>
    <cellStyle name="40% - Accent4 12 3 3 2" xfId="7326"/>
    <cellStyle name="40% - Accent4 12 3 4" xfId="7327"/>
    <cellStyle name="40% - Accent4 12 4" xfId="7328"/>
    <cellStyle name="40% - Accent4 12 4 2" xfId="7329"/>
    <cellStyle name="40% - Accent4 12 4 2 2" xfId="7330"/>
    <cellStyle name="40% - Accent4 12 4 3" xfId="7331"/>
    <cellStyle name="40% - Accent4 12 4 3 2" xfId="7332"/>
    <cellStyle name="40% - Accent4 12 4 4" xfId="7333"/>
    <cellStyle name="40% - Accent4 12 5" xfId="7334"/>
    <cellStyle name="40% - Accent4 12 5 2" xfId="7335"/>
    <cellStyle name="40% - Accent4 12 6" xfId="7336"/>
    <cellStyle name="40% - Accent4 12 6 2" xfId="7337"/>
    <cellStyle name="40% - Accent4 12 7" xfId="7338"/>
    <cellStyle name="40% - Accent4 13" xfId="755"/>
    <cellStyle name="40% - Accent4 13 2" xfId="7339"/>
    <cellStyle name="40% - Accent4 13 2 2" xfId="7340"/>
    <cellStyle name="40% - Accent4 13 2 2 2" xfId="7341"/>
    <cellStyle name="40% - Accent4 13 2 2 2 2" xfId="7342"/>
    <cellStyle name="40% - Accent4 13 2 2 3" xfId="7343"/>
    <cellStyle name="40% - Accent4 13 2 2 3 2" xfId="7344"/>
    <cellStyle name="40% - Accent4 13 2 2 4" xfId="7345"/>
    <cellStyle name="40% - Accent4 13 2 3" xfId="7346"/>
    <cellStyle name="40% - Accent4 13 2 3 2" xfId="7347"/>
    <cellStyle name="40% - Accent4 13 2 4" xfId="7348"/>
    <cellStyle name="40% - Accent4 13 2 4 2" xfId="7349"/>
    <cellStyle name="40% - Accent4 13 2 5" xfId="7350"/>
    <cellStyle name="40% - Accent4 13 3" xfId="7351"/>
    <cellStyle name="40% - Accent4 13 3 2" xfId="7352"/>
    <cellStyle name="40% - Accent4 13 3 2 2" xfId="7353"/>
    <cellStyle name="40% - Accent4 13 3 3" xfId="7354"/>
    <cellStyle name="40% - Accent4 13 3 3 2" xfId="7355"/>
    <cellStyle name="40% - Accent4 13 3 4" xfId="7356"/>
    <cellStyle name="40% - Accent4 13 4" xfId="7357"/>
    <cellStyle name="40% - Accent4 13 4 2" xfId="7358"/>
    <cellStyle name="40% - Accent4 13 4 2 2" xfId="7359"/>
    <cellStyle name="40% - Accent4 13 4 3" xfId="7360"/>
    <cellStyle name="40% - Accent4 13 4 3 2" xfId="7361"/>
    <cellStyle name="40% - Accent4 13 4 4" xfId="7362"/>
    <cellStyle name="40% - Accent4 13 5" xfId="7363"/>
    <cellStyle name="40% - Accent4 13 5 2" xfId="7364"/>
    <cellStyle name="40% - Accent4 13 6" xfId="7365"/>
    <cellStyle name="40% - Accent4 13 6 2" xfId="7366"/>
    <cellStyle name="40% - Accent4 13 7" xfId="7367"/>
    <cellStyle name="40% - Accent4 14" xfId="7368"/>
    <cellStyle name="40% - Accent4 14 2" xfId="7369"/>
    <cellStyle name="40% - Accent4 14 2 2" xfId="7370"/>
    <cellStyle name="40% - Accent4 14 2 2 2" xfId="7371"/>
    <cellStyle name="40% - Accent4 14 2 2 2 2" xfId="7372"/>
    <cellStyle name="40% - Accent4 14 2 2 3" xfId="7373"/>
    <cellStyle name="40% - Accent4 14 2 2 3 2" xfId="7374"/>
    <cellStyle name="40% - Accent4 14 2 2 4" xfId="7375"/>
    <cellStyle name="40% - Accent4 14 2 3" xfId="7376"/>
    <cellStyle name="40% - Accent4 14 2 3 2" xfId="7377"/>
    <cellStyle name="40% - Accent4 14 2 4" xfId="7378"/>
    <cellStyle name="40% - Accent4 14 2 4 2" xfId="7379"/>
    <cellStyle name="40% - Accent4 14 2 5" xfId="7380"/>
    <cellStyle name="40% - Accent4 14 3" xfId="7381"/>
    <cellStyle name="40% - Accent4 14 3 2" xfId="7382"/>
    <cellStyle name="40% - Accent4 14 3 2 2" xfId="7383"/>
    <cellStyle name="40% - Accent4 14 3 3" xfId="7384"/>
    <cellStyle name="40% - Accent4 14 3 3 2" xfId="7385"/>
    <cellStyle name="40% - Accent4 14 3 4" xfId="7386"/>
    <cellStyle name="40% - Accent4 14 4" xfId="7387"/>
    <cellStyle name="40% - Accent4 14 4 2" xfId="7388"/>
    <cellStyle name="40% - Accent4 14 4 2 2" xfId="7389"/>
    <cellStyle name="40% - Accent4 14 4 3" xfId="7390"/>
    <cellStyle name="40% - Accent4 14 4 3 2" xfId="7391"/>
    <cellStyle name="40% - Accent4 14 4 4" xfId="7392"/>
    <cellStyle name="40% - Accent4 14 5" xfId="7393"/>
    <cellStyle name="40% - Accent4 14 5 2" xfId="7394"/>
    <cellStyle name="40% - Accent4 14 6" xfId="7395"/>
    <cellStyle name="40% - Accent4 14 6 2" xfId="7396"/>
    <cellStyle name="40% - Accent4 14 7" xfId="7397"/>
    <cellStyle name="40% - Accent4 15" xfId="7398"/>
    <cellStyle name="40% - Accent4 15 2" xfId="7399"/>
    <cellStyle name="40% - Accent4 15 2 2" xfId="7400"/>
    <cellStyle name="40% - Accent4 15 2 2 2" xfId="7401"/>
    <cellStyle name="40% - Accent4 15 2 2 2 2" xfId="7402"/>
    <cellStyle name="40% - Accent4 15 2 2 3" xfId="7403"/>
    <cellStyle name="40% - Accent4 15 2 2 3 2" xfId="7404"/>
    <cellStyle name="40% - Accent4 15 2 2 4" xfId="7405"/>
    <cellStyle name="40% - Accent4 15 2 3" xfId="7406"/>
    <cellStyle name="40% - Accent4 15 2 3 2" xfId="7407"/>
    <cellStyle name="40% - Accent4 15 2 4" xfId="7408"/>
    <cellStyle name="40% - Accent4 15 2 4 2" xfId="7409"/>
    <cellStyle name="40% - Accent4 15 2 5" xfId="7410"/>
    <cellStyle name="40% - Accent4 15 3" xfId="7411"/>
    <cellStyle name="40% - Accent4 15 3 2" xfId="7412"/>
    <cellStyle name="40% - Accent4 15 3 2 2" xfId="7413"/>
    <cellStyle name="40% - Accent4 15 3 3" xfId="7414"/>
    <cellStyle name="40% - Accent4 15 3 3 2" xfId="7415"/>
    <cellStyle name="40% - Accent4 15 3 4" xfId="7416"/>
    <cellStyle name="40% - Accent4 15 4" xfId="7417"/>
    <cellStyle name="40% - Accent4 15 4 2" xfId="7418"/>
    <cellStyle name="40% - Accent4 15 4 2 2" xfId="7419"/>
    <cellStyle name="40% - Accent4 15 4 3" xfId="7420"/>
    <cellStyle name="40% - Accent4 15 4 3 2" xfId="7421"/>
    <cellStyle name="40% - Accent4 15 4 4" xfId="7422"/>
    <cellStyle name="40% - Accent4 15 5" xfId="7423"/>
    <cellStyle name="40% - Accent4 15 5 2" xfId="7424"/>
    <cellStyle name="40% - Accent4 15 6" xfId="7425"/>
    <cellStyle name="40% - Accent4 15 6 2" xfId="7426"/>
    <cellStyle name="40% - Accent4 15 7" xfId="7427"/>
    <cellStyle name="40% - Accent4 16" xfId="7428"/>
    <cellStyle name="40% - Accent4 16 2" xfId="7429"/>
    <cellStyle name="40% - Accent4 16 2 2" xfId="7430"/>
    <cellStyle name="40% - Accent4 16 2 2 2" xfId="7431"/>
    <cellStyle name="40% - Accent4 16 2 2 2 2" xfId="7432"/>
    <cellStyle name="40% - Accent4 16 2 2 3" xfId="7433"/>
    <cellStyle name="40% - Accent4 16 2 2 3 2" xfId="7434"/>
    <cellStyle name="40% - Accent4 16 2 2 4" xfId="7435"/>
    <cellStyle name="40% - Accent4 16 2 3" xfId="7436"/>
    <cellStyle name="40% - Accent4 16 2 3 2" xfId="7437"/>
    <cellStyle name="40% - Accent4 16 2 4" xfId="7438"/>
    <cellStyle name="40% - Accent4 16 2 4 2" xfId="7439"/>
    <cellStyle name="40% - Accent4 16 2 5" xfId="7440"/>
    <cellStyle name="40% - Accent4 16 3" xfId="7441"/>
    <cellStyle name="40% - Accent4 16 3 2" xfId="7442"/>
    <cellStyle name="40% - Accent4 16 3 2 2" xfId="7443"/>
    <cellStyle name="40% - Accent4 16 3 3" xfId="7444"/>
    <cellStyle name="40% - Accent4 16 3 3 2" xfId="7445"/>
    <cellStyle name="40% - Accent4 16 3 4" xfId="7446"/>
    <cellStyle name="40% - Accent4 16 4" xfId="7447"/>
    <cellStyle name="40% - Accent4 16 4 2" xfId="7448"/>
    <cellStyle name="40% - Accent4 16 4 2 2" xfId="7449"/>
    <cellStyle name="40% - Accent4 16 4 3" xfId="7450"/>
    <cellStyle name="40% - Accent4 16 4 3 2" xfId="7451"/>
    <cellStyle name="40% - Accent4 16 4 4" xfId="7452"/>
    <cellStyle name="40% - Accent4 16 5" xfId="7453"/>
    <cellStyle name="40% - Accent4 16 5 2" xfId="7454"/>
    <cellStyle name="40% - Accent4 16 6" xfId="7455"/>
    <cellStyle name="40% - Accent4 16 6 2" xfId="7456"/>
    <cellStyle name="40% - Accent4 16 7" xfId="7457"/>
    <cellStyle name="40% - Accent4 17" xfId="7458"/>
    <cellStyle name="40% - Accent4 17 2" xfId="7459"/>
    <cellStyle name="40% - Accent4 17 2 2" xfId="7460"/>
    <cellStyle name="40% - Accent4 17 2 2 2" xfId="7461"/>
    <cellStyle name="40% - Accent4 17 2 2 2 2" xfId="7462"/>
    <cellStyle name="40% - Accent4 17 2 2 3" xfId="7463"/>
    <cellStyle name="40% - Accent4 17 2 2 3 2" xfId="7464"/>
    <cellStyle name="40% - Accent4 17 2 2 4" xfId="7465"/>
    <cellStyle name="40% - Accent4 17 2 3" xfId="7466"/>
    <cellStyle name="40% - Accent4 17 2 3 2" xfId="7467"/>
    <cellStyle name="40% - Accent4 17 2 4" xfId="7468"/>
    <cellStyle name="40% - Accent4 17 2 4 2" xfId="7469"/>
    <cellStyle name="40% - Accent4 17 2 5" xfId="7470"/>
    <cellStyle name="40% - Accent4 17 3" xfId="7471"/>
    <cellStyle name="40% - Accent4 17 3 2" xfId="7472"/>
    <cellStyle name="40% - Accent4 17 3 2 2" xfId="7473"/>
    <cellStyle name="40% - Accent4 17 3 3" xfId="7474"/>
    <cellStyle name="40% - Accent4 17 3 3 2" xfId="7475"/>
    <cellStyle name="40% - Accent4 17 3 4" xfId="7476"/>
    <cellStyle name="40% - Accent4 17 4" xfId="7477"/>
    <cellStyle name="40% - Accent4 17 4 2" xfId="7478"/>
    <cellStyle name="40% - Accent4 17 4 2 2" xfId="7479"/>
    <cellStyle name="40% - Accent4 17 4 3" xfId="7480"/>
    <cellStyle name="40% - Accent4 17 4 3 2" xfId="7481"/>
    <cellStyle name="40% - Accent4 17 4 4" xfId="7482"/>
    <cellStyle name="40% - Accent4 17 5" xfId="7483"/>
    <cellStyle name="40% - Accent4 17 5 2" xfId="7484"/>
    <cellStyle name="40% - Accent4 17 6" xfId="7485"/>
    <cellStyle name="40% - Accent4 17 6 2" xfId="7486"/>
    <cellStyle name="40% - Accent4 17 7" xfId="7487"/>
    <cellStyle name="40% - Accent4 18" xfId="7488"/>
    <cellStyle name="40% - Accent4 18 2" xfId="7489"/>
    <cellStyle name="40% - Accent4 18 2 2" xfId="7490"/>
    <cellStyle name="40% - Accent4 18 2 2 2" xfId="7491"/>
    <cellStyle name="40% - Accent4 18 2 2 2 2" xfId="7492"/>
    <cellStyle name="40% - Accent4 18 2 2 3" xfId="7493"/>
    <cellStyle name="40% - Accent4 18 2 2 3 2" xfId="7494"/>
    <cellStyle name="40% - Accent4 18 2 2 4" xfId="7495"/>
    <cellStyle name="40% - Accent4 18 2 3" xfId="7496"/>
    <cellStyle name="40% - Accent4 18 2 3 2" xfId="7497"/>
    <cellStyle name="40% - Accent4 18 2 4" xfId="7498"/>
    <cellStyle name="40% - Accent4 18 2 4 2" xfId="7499"/>
    <cellStyle name="40% - Accent4 18 2 5" xfId="7500"/>
    <cellStyle name="40% - Accent4 18 3" xfId="7501"/>
    <cellStyle name="40% - Accent4 18 3 2" xfId="7502"/>
    <cellStyle name="40% - Accent4 18 3 2 2" xfId="7503"/>
    <cellStyle name="40% - Accent4 18 3 3" xfId="7504"/>
    <cellStyle name="40% - Accent4 18 3 3 2" xfId="7505"/>
    <cellStyle name="40% - Accent4 18 3 4" xfId="7506"/>
    <cellStyle name="40% - Accent4 18 4" xfId="7507"/>
    <cellStyle name="40% - Accent4 18 4 2" xfId="7508"/>
    <cellStyle name="40% - Accent4 18 4 2 2" xfId="7509"/>
    <cellStyle name="40% - Accent4 18 4 3" xfId="7510"/>
    <cellStyle name="40% - Accent4 18 4 3 2" xfId="7511"/>
    <cellStyle name="40% - Accent4 18 4 4" xfId="7512"/>
    <cellStyle name="40% - Accent4 18 5" xfId="7513"/>
    <cellStyle name="40% - Accent4 18 5 2" xfId="7514"/>
    <cellStyle name="40% - Accent4 18 6" xfId="7515"/>
    <cellStyle name="40% - Accent4 18 6 2" xfId="7516"/>
    <cellStyle name="40% - Accent4 18 7" xfId="7517"/>
    <cellStyle name="40% - Accent4 19" xfId="7518"/>
    <cellStyle name="40% - Accent4 19 2" xfId="7519"/>
    <cellStyle name="40% - Accent4 19 2 2" xfId="7520"/>
    <cellStyle name="40% - Accent4 19 2 2 2" xfId="7521"/>
    <cellStyle name="40% - Accent4 19 2 2 2 2" xfId="7522"/>
    <cellStyle name="40% - Accent4 19 2 2 3" xfId="7523"/>
    <cellStyle name="40% - Accent4 19 2 2 3 2" xfId="7524"/>
    <cellStyle name="40% - Accent4 19 2 2 4" xfId="7525"/>
    <cellStyle name="40% - Accent4 19 2 3" xfId="7526"/>
    <cellStyle name="40% - Accent4 19 2 3 2" xfId="7527"/>
    <cellStyle name="40% - Accent4 19 2 4" xfId="7528"/>
    <cellStyle name="40% - Accent4 19 2 4 2" xfId="7529"/>
    <cellStyle name="40% - Accent4 19 2 5" xfId="7530"/>
    <cellStyle name="40% - Accent4 19 3" xfId="7531"/>
    <cellStyle name="40% - Accent4 19 3 2" xfId="7532"/>
    <cellStyle name="40% - Accent4 19 3 2 2" xfId="7533"/>
    <cellStyle name="40% - Accent4 19 3 3" xfId="7534"/>
    <cellStyle name="40% - Accent4 19 3 3 2" xfId="7535"/>
    <cellStyle name="40% - Accent4 19 3 4" xfId="7536"/>
    <cellStyle name="40% - Accent4 19 4" xfId="7537"/>
    <cellStyle name="40% - Accent4 19 4 2" xfId="7538"/>
    <cellStyle name="40% - Accent4 19 4 2 2" xfId="7539"/>
    <cellStyle name="40% - Accent4 19 4 3" xfId="7540"/>
    <cellStyle name="40% - Accent4 19 4 3 2" xfId="7541"/>
    <cellStyle name="40% - Accent4 19 4 4" xfId="7542"/>
    <cellStyle name="40% - Accent4 19 5" xfId="7543"/>
    <cellStyle name="40% - Accent4 19 5 2" xfId="7544"/>
    <cellStyle name="40% - Accent4 19 6" xfId="7545"/>
    <cellStyle name="40% - Accent4 19 6 2" xfId="7546"/>
    <cellStyle name="40% - Accent4 19 7" xfId="7547"/>
    <cellStyle name="40% - Accent4 2" xfId="79"/>
    <cellStyle name="40% - Accent4 2 2" xfId="756"/>
    <cellStyle name="40% - Accent4 2 3" xfId="7548"/>
    <cellStyle name="40% - Accent4 2 3 2" xfId="7549"/>
    <cellStyle name="40% - Accent4 2 3 2 2" xfId="7550"/>
    <cellStyle name="40% - Accent4 2 3 2 2 2" xfId="7551"/>
    <cellStyle name="40% - Accent4 2 3 2 2 2 2" xfId="7552"/>
    <cellStyle name="40% - Accent4 2 3 2 2 3" xfId="7553"/>
    <cellStyle name="40% - Accent4 2 3 2 2 3 2" xfId="7554"/>
    <cellStyle name="40% - Accent4 2 3 2 2 4" xfId="7555"/>
    <cellStyle name="40% - Accent4 2 3 2 3" xfId="7556"/>
    <cellStyle name="40% - Accent4 2 3 2 3 2" xfId="7557"/>
    <cellStyle name="40% - Accent4 2 3 2 4" xfId="7558"/>
    <cellStyle name="40% - Accent4 2 3 2 4 2" xfId="7559"/>
    <cellStyle name="40% - Accent4 2 3 2 5" xfId="7560"/>
    <cellStyle name="40% - Accent4 2 3 3" xfId="7561"/>
    <cellStyle name="40% - Accent4 2 3 3 2" xfId="7562"/>
    <cellStyle name="40% - Accent4 2 3 3 2 2" xfId="7563"/>
    <cellStyle name="40% - Accent4 2 3 3 3" xfId="7564"/>
    <cellStyle name="40% - Accent4 2 3 3 3 2" xfId="7565"/>
    <cellStyle name="40% - Accent4 2 3 3 4" xfId="7566"/>
    <cellStyle name="40% - Accent4 2 3 4" xfId="7567"/>
    <cellStyle name="40% - Accent4 2 3 4 2" xfId="7568"/>
    <cellStyle name="40% - Accent4 2 3 4 2 2" xfId="7569"/>
    <cellStyle name="40% - Accent4 2 3 4 3" xfId="7570"/>
    <cellStyle name="40% - Accent4 2 3 4 3 2" xfId="7571"/>
    <cellStyle name="40% - Accent4 2 3 4 4" xfId="7572"/>
    <cellStyle name="40% - Accent4 2 3 5" xfId="7573"/>
    <cellStyle name="40% - Accent4 2 3 5 2" xfId="7574"/>
    <cellStyle name="40% - Accent4 2 3 6" xfId="7575"/>
    <cellStyle name="40% - Accent4 2 3 6 2" xfId="7576"/>
    <cellStyle name="40% - Accent4 2 3 7" xfId="7577"/>
    <cellStyle name="40% - Accent4 20" xfId="7578"/>
    <cellStyle name="40% - Accent4 20 2" xfId="7579"/>
    <cellStyle name="40% - Accent4 20 2 2" xfId="7580"/>
    <cellStyle name="40% - Accent4 20 2 2 2" xfId="7581"/>
    <cellStyle name="40% - Accent4 20 2 2 2 2" xfId="7582"/>
    <cellStyle name="40% - Accent4 20 2 2 3" xfId="7583"/>
    <cellStyle name="40% - Accent4 20 2 2 3 2" xfId="7584"/>
    <cellStyle name="40% - Accent4 20 2 2 4" xfId="7585"/>
    <cellStyle name="40% - Accent4 20 2 3" xfId="7586"/>
    <cellStyle name="40% - Accent4 20 2 3 2" xfId="7587"/>
    <cellStyle name="40% - Accent4 20 2 4" xfId="7588"/>
    <cellStyle name="40% - Accent4 20 2 4 2" xfId="7589"/>
    <cellStyle name="40% - Accent4 20 2 5" xfId="7590"/>
    <cellStyle name="40% - Accent4 20 3" xfId="7591"/>
    <cellStyle name="40% - Accent4 20 3 2" xfId="7592"/>
    <cellStyle name="40% - Accent4 20 3 2 2" xfId="7593"/>
    <cellStyle name="40% - Accent4 20 3 3" xfId="7594"/>
    <cellStyle name="40% - Accent4 20 3 3 2" xfId="7595"/>
    <cellStyle name="40% - Accent4 20 3 4" xfId="7596"/>
    <cellStyle name="40% - Accent4 20 4" xfId="7597"/>
    <cellStyle name="40% - Accent4 20 4 2" xfId="7598"/>
    <cellStyle name="40% - Accent4 20 4 2 2" xfId="7599"/>
    <cellStyle name="40% - Accent4 20 4 3" xfId="7600"/>
    <cellStyle name="40% - Accent4 20 4 3 2" xfId="7601"/>
    <cellStyle name="40% - Accent4 20 4 4" xfId="7602"/>
    <cellStyle name="40% - Accent4 20 5" xfId="7603"/>
    <cellStyle name="40% - Accent4 20 5 2" xfId="7604"/>
    <cellStyle name="40% - Accent4 20 6" xfId="7605"/>
    <cellStyle name="40% - Accent4 20 6 2" xfId="7606"/>
    <cellStyle name="40% - Accent4 20 7" xfId="7607"/>
    <cellStyle name="40% - Accent4 21" xfId="7608"/>
    <cellStyle name="40% - Accent4 22" xfId="7609"/>
    <cellStyle name="40% - Accent4 22 2" xfId="7610"/>
    <cellStyle name="40% - Accent4 22 2 2" xfId="7611"/>
    <cellStyle name="40% - Accent4 22 2 2 2" xfId="7612"/>
    <cellStyle name="40% - Accent4 22 2 2 2 2" xfId="7613"/>
    <cellStyle name="40% - Accent4 22 2 2 3" xfId="7614"/>
    <cellStyle name="40% - Accent4 22 2 2 3 2" xfId="7615"/>
    <cellStyle name="40% - Accent4 22 2 2 4" xfId="7616"/>
    <cellStyle name="40% - Accent4 22 2 3" xfId="7617"/>
    <cellStyle name="40% - Accent4 22 2 3 2" xfId="7618"/>
    <cellStyle name="40% - Accent4 22 2 4" xfId="7619"/>
    <cellStyle name="40% - Accent4 22 2 4 2" xfId="7620"/>
    <cellStyle name="40% - Accent4 22 2 5" xfId="7621"/>
    <cellStyle name="40% - Accent4 22 3" xfId="7622"/>
    <cellStyle name="40% - Accent4 22 3 2" xfId="7623"/>
    <cellStyle name="40% - Accent4 22 3 2 2" xfId="7624"/>
    <cellStyle name="40% - Accent4 22 3 3" xfId="7625"/>
    <cellStyle name="40% - Accent4 22 3 3 2" xfId="7626"/>
    <cellStyle name="40% - Accent4 22 3 4" xfId="7627"/>
    <cellStyle name="40% - Accent4 22 4" xfId="7628"/>
    <cellStyle name="40% - Accent4 22 4 2" xfId="7629"/>
    <cellStyle name="40% - Accent4 22 4 2 2" xfId="7630"/>
    <cellStyle name="40% - Accent4 22 4 3" xfId="7631"/>
    <cellStyle name="40% - Accent4 22 4 3 2" xfId="7632"/>
    <cellStyle name="40% - Accent4 22 4 4" xfId="7633"/>
    <cellStyle name="40% - Accent4 22 5" xfId="7634"/>
    <cellStyle name="40% - Accent4 22 5 2" xfId="7635"/>
    <cellStyle name="40% - Accent4 22 6" xfId="7636"/>
    <cellStyle name="40% - Accent4 22 6 2" xfId="7637"/>
    <cellStyle name="40% - Accent4 22 7" xfId="7638"/>
    <cellStyle name="40% - Accent4 23" xfId="7639"/>
    <cellStyle name="40% - Accent4 23 2" xfId="7640"/>
    <cellStyle name="40% - Accent4 23 2 2" xfId="7641"/>
    <cellStyle name="40% - Accent4 23 2 2 2" xfId="7642"/>
    <cellStyle name="40% - Accent4 23 2 3" xfId="7643"/>
    <cellStyle name="40% - Accent4 23 2 3 2" xfId="7644"/>
    <cellStyle name="40% - Accent4 23 2 4" xfId="7645"/>
    <cellStyle name="40% - Accent4 23 3" xfId="7646"/>
    <cellStyle name="40% - Accent4 23 3 2" xfId="7647"/>
    <cellStyle name="40% - Accent4 23 4" xfId="7648"/>
    <cellStyle name="40% - Accent4 23 4 2" xfId="7649"/>
    <cellStyle name="40% - Accent4 23 5" xfId="7650"/>
    <cellStyle name="40% - Accent4 24" xfId="7651"/>
    <cellStyle name="40% - Accent4 24 2" xfId="7652"/>
    <cellStyle name="40% - Accent4 24 2 2" xfId="7653"/>
    <cellStyle name="40% - Accent4 24 3" xfId="7654"/>
    <cellStyle name="40% - Accent4 24 3 2" xfId="7655"/>
    <cellStyle name="40% - Accent4 24 4" xfId="7656"/>
    <cellStyle name="40% - Accent4 25" xfId="7657"/>
    <cellStyle name="40% - Accent4 25 2" xfId="7658"/>
    <cellStyle name="40% - Accent4 25 2 2" xfId="7659"/>
    <cellStyle name="40% - Accent4 25 3" xfId="7660"/>
    <cellStyle name="40% - Accent4 25 3 2" xfId="7661"/>
    <cellStyle name="40% - Accent4 25 4" xfId="7662"/>
    <cellStyle name="40% - Accent4 26" xfId="7663"/>
    <cellStyle name="40% - Accent4 27" xfId="7664"/>
    <cellStyle name="40% - Accent4 27 2" xfId="7665"/>
    <cellStyle name="40% - Accent4 28" xfId="7666"/>
    <cellStyle name="40% - Accent4 28 2" xfId="7667"/>
    <cellStyle name="40% - Accent4 29" xfId="7668"/>
    <cellStyle name="40% - Accent4 29 2" xfId="7669"/>
    <cellStyle name="40% - Accent4 3" xfId="80"/>
    <cellStyle name="40% - Accent4 3 2" xfId="757"/>
    <cellStyle name="40% - Accent4 3 3" xfId="7670"/>
    <cellStyle name="40% - Accent4 3 3 2" xfId="7671"/>
    <cellStyle name="40% - Accent4 3 3 2 2" xfId="7672"/>
    <cellStyle name="40% - Accent4 3 3 2 2 2" xfId="7673"/>
    <cellStyle name="40% - Accent4 3 3 2 2 2 2" xfId="7674"/>
    <cellStyle name="40% - Accent4 3 3 2 2 3" xfId="7675"/>
    <cellStyle name="40% - Accent4 3 3 2 2 3 2" xfId="7676"/>
    <cellStyle name="40% - Accent4 3 3 2 2 4" xfId="7677"/>
    <cellStyle name="40% - Accent4 3 3 2 3" xfId="7678"/>
    <cellStyle name="40% - Accent4 3 3 2 3 2" xfId="7679"/>
    <cellStyle name="40% - Accent4 3 3 2 4" xfId="7680"/>
    <cellStyle name="40% - Accent4 3 3 2 4 2" xfId="7681"/>
    <cellStyle name="40% - Accent4 3 3 2 5" xfId="7682"/>
    <cellStyle name="40% - Accent4 3 3 3" xfId="7683"/>
    <cellStyle name="40% - Accent4 3 3 3 2" xfId="7684"/>
    <cellStyle name="40% - Accent4 3 3 3 2 2" xfId="7685"/>
    <cellStyle name="40% - Accent4 3 3 3 3" xfId="7686"/>
    <cellStyle name="40% - Accent4 3 3 3 3 2" xfId="7687"/>
    <cellStyle name="40% - Accent4 3 3 3 4" xfId="7688"/>
    <cellStyle name="40% - Accent4 3 3 4" xfId="7689"/>
    <cellStyle name="40% - Accent4 3 3 4 2" xfId="7690"/>
    <cellStyle name="40% - Accent4 3 3 4 2 2" xfId="7691"/>
    <cellStyle name="40% - Accent4 3 3 4 3" xfId="7692"/>
    <cellStyle name="40% - Accent4 3 3 4 3 2" xfId="7693"/>
    <cellStyle name="40% - Accent4 3 3 4 4" xfId="7694"/>
    <cellStyle name="40% - Accent4 3 3 5" xfId="7695"/>
    <cellStyle name="40% - Accent4 3 3 5 2" xfId="7696"/>
    <cellStyle name="40% - Accent4 3 3 6" xfId="7697"/>
    <cellStyle name="40% - Accent4 3 3 6 2" xfId="7698"/>
    <cellStyle name="40% - Accent4 3 3 7" xfId="7699"/>
    <cellStyle name="40% - Accent4 30" xfId="7700"/>
    <cellStyle name="40% - Accent4 31" xfId="7701"/>
    <cellStyle name="40% - Accent4 4" xfId="423"/>
    <cellStyle name="40% - Accent4 4 2" xfId="7702"/>
    <cellStyle name="40% - Accent4 4 2 2" xfId="7703"/>
    <cellStyle name="40% - Accent4 4 2 2 2" xfId="7704"/>
    <cellStyle name="40% - Accent4 4 2 2 2 2" xfId="7705"/>
    <cellStyle name="40% - Accent4 4 2 2 2 2 2" xfId="7706"/>
    <cellStyle name="40% - Accent4 4 2 2 2 3" xfId="7707"/>
    <cellStyle name="40% - Accent4 4 2 2 2 3 2" xfId="7708"/>
    <cellStyle name="40% - Accent4 4 2 2 2 4" xfId="7709"/>
    <cellStyle name="40% - Accent4 4 2 2 3" xfId="7710"/>
    <cellStyle name="40% - Accent4 4 2 2 3 2" xfId="7711"/>
    <cellStyle name="40% - Accent4 4 2 2 4" xfId="7712"/>
    <cellStyle name="40% - Accent4 4 2 2 4 2" xfId="7713"/>
    <cellStyle name="40% - Accent4 4 2 2 5" xfId="7714"/>
    <cellStyle name="40% - Accent4 4 2 3" xfId="7715"/>
    <cellStyle name="40% - Accent4 4 2 3 2" xfId="7716"/>
    <cellStyle name="40% - Accent4 4 2 3 2 2" xfId="7717"/>
    <cellStyle name="40% - Accent4 4 2 3 3" xfId="7718"/>
    <cellStyle name="40% - Accent4 4 2 3 3 2" xfId="7719"/>
    <cellStyle name="40% - Accent4 4 2 3 4" xfId="7720"/>
    <cellStyle name="40% - Accent4 4 2 4" xfId="7721"/>
    <cellStyle name="40% - Accent4 4 2 4 2" xfId="7722"/>
    <cellStyle name="40% - Accent4 4 2 4 2 2" xfId="7723"/>
    <cellStyle name="40% - Accent4 4 2 4 3" xfId="7724"/>
    <cellStyle name="40% - Accent4 4 2 4 3 2" xfId="7725"/>
    <cellStyle name="40% - Accent4 4 2 4 4" xfId="7726"/>
    <cellStyle name="40% - Accent4 4 2 5" xfId="7727"/>
    <cellStyle name="40% - Accent4 4 2 5 2" xfId="7728"/>
    <cellStyle name="40% - Accent4 4 2 6" xfId="7729"/>
    <cellStyle name="40% - Accent4 4 2 6 2" xfId="7730"/>
    <cellStyle name="40% - Accent4 4 2 7" xfId="7731"/>
    <cellStyle name="40% - Accent4 4 3" xfId="7732"/>
    <cellStyle name="40% - Accent4 4 3 2" xfId="7733"/>
    <cellStyle name="40% - Accent4 4 3 2 2" xfId="7734"/>
    <cellStyle name="40% - Accent4 4 3 2 2 2" xfId="7735"/>
    <cellStyle name="40% - Accent4 4 3 2 3" xfId="7736"/>
    <cellStyle name="40% - Accent4 4 3 2 3 2" xfId="7737"/>
    <cellStyle name="40% - Accent4 4 3 2 4" xfId="7738"/>
    <cellStyle name="40% - Accent4 4 3 3" xfId="7739"/>
    <cellStyle name="40% - Accent4 4 3 3 2" xfId="7740"/>
    <cellStyle name="40% - Accent4 4 3 4" xfId="7741"/>
    <cellStyle name="40% - Accent4 4 3 4 2" xfId="7742"/>
    <cellStyle name="40% - Accent4 4 3 5" xfId="7743"/>
    <cellStyle name="40% - Accent4 4 4" xfId="7744"/>
    <cellStyle name="40% - Accent4 4 4 2" xfId="7745"/>
    <cellStyle name="40% - Accent4 4 4 2 2" xfId="7746"/>
    <cellStyle name="40% - Accent4 4 4 3" xfId="7747"/>
    <cellStyle name="40% - Accent4 4 4 3 2" xfId="7748"/>
    <cellStyle name="40% - Accent4 4 4 4" xfId="7749"/>
    <cellStyle name="40% - Accent4 4 5" xfId="7750"/>
    <cellStyle name="40% - Accent4 4 5 2" xfId="7751"/>
    <cellStyle name="40% - Accent4 4 5 2 2" xfId="7752"/>
    <cellStyle name="40% - Accent4 4 5 3" xfId="7753"/>
    <cellStyle name="40% - Accent4 4 5 3 2" xfId="7754"/>
    <cellStyle name="40% - Accent4 4 5 4" xfId="7755"/>
    <cellStyle name="40% - Accent4 4 6" xfId="7756"/>
    <cellStyle name="40% - Accent4 4 6 2" xfId="7757"/>
    <cellStyle name="40% - Accent4 4 7" xfId="7758"/>
    <cellStyle name="40% - Accent4 4 7 2" xfId="7759"/>
    <cellStyle name="40% - Accent4 4 8" xfId="7760"/>
    <cellStyle name="40% - Accent4 5" xfId="424"/>
    <cellStyle name="40% - Accent4 5 2" xfId="7761"/>
    <cellStyle name="40% - Accent4 5 2 2" xfId="7762"/>
    <cellStyle name="40% - Accent4 5 2 2 2" xfId="7763"/>
    <cellStyle name="40% - Accent4 5 2 2 2 2" xfId="7764"/>
    <cellStyle name="40% - Accent4 5 2 2 3" xfId="7765"/>
    <cellStyle name="40% - Accent4 5 2 2 3 2" xfId="7766"/>
    <cellStyle name="40% - Accent4 5 2 2 4" xfId="7767"/>
    <cellStyle name="40% - Accent4 5 2 3" xfId="7768"/>
    <cellStyle name="40% - Accent4 5 2 3 2" xfId="7769"/>
    <cellStyle name="40% - Accent4 5 2 4" xfId="7770"/>
    <cellStyle name="40% - Accent4 5 2 4 2" xfId="7771"/>
    <cellStyle name="40% - Accent4 5 2 5" xfId="7772"/>
    <cellStyle name="40% - Accent4 5 3" xfId="7773"/>
    <cellStyle name="40% - Accent4 5 3 2" xfId="7774"/>
    <cellStyle name="40% - Accent4 5 3 2 2" xfId="7775"/>
    <cellStyle name="40% - Accent4 5 3 3" xfId="7776"/>
    <cellStyle name="40% - Accent4 5 3 3 2" xfId="7777"/>
    <cellStyle name="40% - Accent4 5 3 4" xfId="7778"/>
    <cellStyle name="40% - Accent4 5 4" xfId="7779"/>
    <cellStyle name="40% - Accent4 5 4 2" xfId="7780"/>
    <cellStyle name="40% - Accent4 5 4 2 2" xfId="7781"/>
    <cellStyle name="40% - Accent4 5 4 3" xfId="7782"/>
    <cellStyle name="40% - Accent4 5 4 3 2" xfId="7783"/>
    <cellStyle name="40% - Accent4 5 4 4" xfId="7784"/>
    <cellStyle name="40% - Accent4 5 5" xfId="7785"/>
    <cellStyle name="40% - Accent4 5 5 2" xfId="7786"/>
    <cellStyle name="40% - Accent4 5 6" xfId="7787"/>
    <cellStyle name="40% - Accent4 5 6 2" xfId="7788"/>
    <cellStyle name="40% - Accent4 5 7" xfId="7789"/>
    <cellStyle name="40% - Accent4 6" xfId="425"/>
    <cellStyle name="40% - Accent4 6 2" xfId="7790"/>
    <cellStyle name="40% - Accent4 6 2 2" xfId="7791"/>
    <cellStyle name="40% - Accent4 6 2 2 2" xfId="7792"/>
    <cellStyle name="40% - Accent4 6 2 2 2 2" xfId="7793"/>
    <cellStyle name="40% - Accent4 6 2 2 3" xfId="7794"/>
    <cellStyle name="40% - Accent4 6 2 2 3 2" xfId="7795"/>
    <cellStyle name="40% - Accent4 6 2 2 4" xfId="7796"/>
    <cellStyle name="40% - Accent4 6 2 3" xfId="7797"/>
    <cellStyle name="40% - Accent4 6 2 3 2" xfId="7798"/>
    <cellStyle name="40% - Accent4 6 2 4" xfId="7799"/>
    <cellStyle name="40% - Accent4 6 2 4 2" xfId="7800"/>
    <cellStyle name="40% - Accent4 6 2 5" xfId="7801"/>
    <cellStyle name="40% - Accent4 6 3" xfId="7802"/>
    <cellStyle name="40% - Accent4 6 3 2" xfId="7803"/>
    <cellStyle name="40% - Accent4 6 3 2 2" xfId="7804"/>
    <cellStyle name="40% - Accent4 6 3 3" xfId="7805"/>
    <cellStyle name="40% - Accent4 6 3 3 2" xfId="7806"/>
    <cellStyle name="40% - Accent4 6 3 4" xfId="7807"/>
    <cellStyle name="40% - Accent4 6 4" xfId="7808"/>
    <cellStyle name="40% - Accent4 6 4 2" xfId="7809"/>
    <cellStyle name="40% - Accent4 6 4 2 2" xfId="7810"/>
    <cellStyle name="40% - Accent4 6 4 3" xfId="7811"/>
    <cellStyle name="40% - Accent4 6 4 3 2" xfId="7812"/>
    <cellStyle name="40% - Accent4 6 4 4" xfId="7813"/>
    <cellStyle name="40% - Accent4 6 5" xfId="7814"/>
    <cellStyle name="40% - Accent4 6 5 2" xfId="7815"/>
    <cellStyle name="40% - Accent4 6 6" xfId="7816"/>
    <cellStyle name="40% - Accent4 6 6 2" xfId="7817"/>
    <cellStyle name="40% - Accent4 6 7" xfId="7818"/>
    <cellStyle name="40% - Accent4 7" xfId="426"/>
    <cellStyle name="40% - Accent4 7 2" xfId="7819"/>
    <cellStyle name="40% - Accent4 7 2 2" xfId="7820"/>
    <cellStyle name="40% - Accent4 7 2 2 2" xfId="7821"/>
    <cellStyle name="40% - Accent4 7 2 2 2 2" xfId="7822"/>
    <cellStyle name="40% - Accent4 7 2 2 3" xfId="7823"/>
    <cellStyle name="40% - Accent4 7 2 2 3 2" xfId="7824"/>
    <cellStyle name="40% - Accent4 7 2 2 4" xfId="7825"/>
    <cellStyle name="40% - Accent4 7 2 3" xfId="7826"/>
    <cellStyle name="40% - Accent4 7 2 3 2" xfId="7827"/>
    <cellStyle name="40% - Accent4 7 2 4" xfId="7828"/>
    <cellStyle name="40% - Accent4 7 2 4 2" xfId="7829"/>
    <cellStyle name="40% - Accent4 7 2 5" xfId="7830"/>
    <cellStyle name="40% - Accent4 7 3" xfId="7831"/>
    <cellStyle name="40% - Accent4 7 3 2" xfId="7832"/>
    <cellStyle name="40% - Accent4 7 3 2 2" xfId="7833"/>
    <cellStyle name="40% - Accent4 7 3 3" xfId="7834"/>
    <cellStyle name="40% - Accent4 7 3 3 2" xfId="7835"/>
    <cellStyle name="40% - Accent4 7 3 4" xfId="7836"/>
    <cellStyle name="40% - Accent4 7 4" xfId="7837"/>
    <cellStyle name="40% - Accent4 7 4 2" xfId="7838"/>
    <cellStyle name="40% - Accent4 7 4 2 2" xfId="7839"/>
    <cellStyle name="40% - Accent4 7 4 3" xfId="7840"/>
    <cellStyle name="40% - Accent4 7 4 3 2" xfId="7841"/>
    <cellStyle name="40% - Accent4 7 4 4" xfId="7842"/>
    <cellStyle name="40% - Accent4 7 5" xfId="7843"/>
    <cellStyle name="40% - Accent4 7 5 2" xfId="7844"/>
    <cellStyle name="40% - Accent4 7 6" xfId="7845"/>
    <cellStyle name="40% - Accent4 7 6 2" xfId="7846"/>
    <cellStyle name="40% - Accent4 7 7" xfId="7847"/>
    <cellStyle name="40% - Accent4 8" xfId="427"/>
    <cellStyle name="40% - Accent4 8 2" xfId="7848"/>
    <cellStyle name="40% - Accent4 8 2 2" xfId="7849"/>
    <cellStyle name="40% - Accent4 8 2 2 2" xfId="7850"/>
    <cellStyle name="40% - Accent4 8 2 2 2 2" xfId="7851"/>
    <cellStyle name="40% - Accent4 8 2 2 3" xfId="7852"/>
    <cellStyle name="40% - Accent4 8 2 2 3 2" xfId="7853"/>
    <cellStyle name="40% - Accent4 8 2 2 4" xfId="7854"/>
    <cellStyle name="40% - Accent4 8 2 3" xfId="7855"/>
    <cellStyle name="40% - Accent4 8 2 3 2" xfId="7856"/>
    <cellStyle name="40% - Accent4 8 2 4" xfId="7857"/>
    <cellStyle name="40% - Accent4 8 2 4 2" xfId="7858"/>
    <cellStyle name="40% - Accent4 8 2 5" xfId="7859"/>
    <cellStyle name="40% - Accent4 8 3" xfId="7860"/>
    <cellStyle name="40% - Accent4 8 3 2" xfId="7861"/>
    <cellStyle name="40% - Accent4 8 3 2 2" xfId="7862"/>
    <cellStyle name="40% - Accent4 8 3 3" xfId="7863"/>
    <cellStyle name="40% - Accent4 8 3 3 2" xfId="7864"/>
    <cellStyle name="40% - Accent4 8 3 4" xfId="7865"/>
    <cellStyle name="40% - Accent4 8 4" xfId="7866"/>
    <cellStyle name="40% - Accent4 8 4 2" xfId="7867"/>
    <cellStyle name="40% - Accent4 8 4 2 2" xfId="7868"/>
    <cellStyle name="40% - Accent4 8 4 3" xfId="7869"/>
    <cellStyle name="40% - Accent4 8 4 3 2" xfId="7870"/>
    <cellStyle name="40% - Accent4 8 4 4" xfId="7871"/>
    <cellStyle name="40% - Accent4 8 5" xfId="7872"/>
    <cellStyle name="40% - Accent4 8 5 2" xfId="7873"/>
    <cellStyle name="40% - Accent4 8 6" xfId="7874"/>
    <cellStyle name="40% - Accent4 8 6 2" xfId="7875"/>
    <cellStyle name="40% - Accent4 8 7" xfId="7876"/>
    <cellStyle name="40% - Accent4 9" xfId="428"/>
    <cellStyle name="40% - Accent4 9 2" xfId="7877"/>
    <cellStyle name="40% - Accent4 9 2 2" xfId="7878"/>
    <cellStyle name="40% - Accent4 9 2 2 2" xfId="7879"/>
    <cellStyle name="40% - Accent4 9 2 2 2 2" xfId="7880"/>
    <cellStyle name="40% - Accent4 9 2 2 3" xfId="7881"/>
    <cellStyle name="40% - Accent4 9 2 2 3 2" xfId="7882"/>
    <cellStyle name="40% - Accent4 9 2 2 4" xfId="7883"/>
    <cellStyle name="40% - Accent4 9 2 3" xfId="7884"/>
    <cellStyle name="40% - Accent4 9 2 3 2" xfId="7885"/>
    <cellStyle name="40% - Accent4 9 2 4" xfId="7886"/>
    <cellStyle name="40% - Accent4 9 2 4 2" xfId="7887"/>
    <cellStyle name="40% - Accent4 9 2 5" xfId="7888"/>
    <cellStyle name="40% - Accent4 9 3" xfId="7889"/>
    <cellStyle name="40% - Accent4 9 3 2" xfId="7890"/>
    <cellStyle name="40% - Accent4 9 3 2 2" xfId="7891"/>
    <cellStyle name="40% - Accent4 9 3 3" xfId="7892"/>
    <cellStyle name="40% - Accent4 9 3 3 2" xfId="7893"/>
    <cellStyle name="40% - Accent4 9 3 4" xfId="7894"/>
    <cellStyle name="40% - Accent4 9 4" xfId="7895"/>
    <cellStyle name="40% - Accent4 9 4 2" xfId="7896"/>
    <cellStyle name="40% - Accent4 9 4 2 2" xfId="7897"/>
    <cellStyle name="40% - Accent4 9 4 3" xfId="7898"/>
    <cellStyle name="40% - Accent4 9 4 3 2" xfId="7899"/>
    <cellStyle name="40% - Accent4 9 4 4" xfId="7900"/>
    <cellStyle name="40% - Accent4 9 5" xfId="7901"/>
    <cellStyle name="40% - Accent4 9 5 2" xfId="7902"/>
    <cellStyle name="40% - Accent4 9 6" xfId="7903"/>
    <cellStyle name="40% - Accent4 9 6 2" xfId="7904"/>
    <cellStyle name="40% - Accent4 9 7" xfId="7905"/>
    <cellStyle name="40% - Accent5" xfId="1088" builtinId="47" customBuiltin="1"/>
    <cellStyle name="40% - Accent5 10" xfId="429"/>
    <cellStyle name="40% - Accent5 10 2" xfId="7906"/>
    <cellStyle name="40% - Accent5 10 2 2" xfId="7907"/>
    <cellStyle name="40% - Accent5 10 2 2 2" xfId="7908"/>
    <cellStyle name="40% - Accent5 10 2 2 2 2" xfId="7909"/>
    <cellStyle name="40% - Accent5 10 2 2 3" xfId="7910"/>
    <cellStyle name="40% - Accent5 10 2 2 3 2" xfId="7911"/>
    <cellStyle name="40% - Accent5 10 2 2 4" xfId="7912"/>
    <cellStyle name="40% - Accent5 10 2 3" xfId="7913"/>
    <cellStyle name="40% - Accent5 10 2 3 2" xfId="7914"/>
    <cellStyle name="40% - Accent5 10 2 4" xfId="7915"/>
    <cellStyle name="40% - Accent5 10 2 4 2" xfId="7916"/>
    <cellStyle name="40% - Accent5 10 2 5" xfId="7917"/>
    <cellStyle name="40% - Accent5 10 3" xfId="7918"/>
    <cellStyle name="40% - Accent5 10 3 2" xfId="7919"/>
    <cellStyle name="40% - Accent5 10 3 2 2" xfId="7920"/>
    <cellStyle name="40% - Accent5 10 3 3" xfId="7921"/>
    <cellStyle name="40% - Accent5 10 3 3 2" xfId="7922"/>
    <cellStyle name="40% - Accent5 10 3 4" xfId="7923"/>
    <cellStyle name="40% - Accent5 10 4" xfId="7924"/>
    <cellStyle name="40% - Accent5 10 4 2" xfId="7925"/>
    <cellStyle name="40% - Accent5 10 4 2 2" xfId="7926"/>
    <cellStyle name="40% - Accent5 10 4 3" xfId="7927"/>
    <cellStyle name="40% - Accent5 10 4 3 2" xfId="7928"/>
    <cellStyle name="40% - Accent5 10 4 4" xfId="7929"/>
    <cellStyle name="40% - Accent5 10 5" xfId="7930"/>
    <cellStyle name="40% - Accent5 10 5 2" xfId="7931"/>
    <cellStyle name="40% - Accent5 10 6" xfId="7932"/>
    <cellStyle name="40% - Accent5 10 6 2" xfId="7933"/>
    <cellStyle name="40% - Accent5 10 7" xfId="7934"/>
    <cellStyle name="40% - Accent5 11" xfId="430"/>
    <cellStyle name="40% - Accent5 11 2" xfId="7935"/>
    <cellStyle name="40% - Accent5 11 2 2" xfId="7936"/>
    <cellStyle name="40% - Accent5 11 2 2 2" xfId="7937"/>
    <cellStyle name="40% - Accent5 11 2 2 2 2" xfId="7938"/>
    <cellStyle name="40% - Accent5 11 2 2 3" xfId="7939"/>
    <cellStyle name="40% - Accent5 11 2 2 3 2" xfId="7940"/>
    <cellStyle name="40% - Accent5 11 2 2 4" xfId="7941"/>
    <cellStyle name="40% - Accent5 11 2 3" xfId="7942"/>
    <cellStyle name="40% - Accent5 11 2 3 2" xfId="7943"/>
    <cellStyle name="40% - Accent5 11 2 4" xfId="7944"/>
    <cellStyle name="40% - Accent5 11 2 4 2" xfId="7945"/>
    <cellStyle name="40% - Accent5 11 2 5" xfId="7946"/>
    <cellStyle name="40% - Accent5 11 3" xfId="7947"/>
    <cellStyle name="40% - Accent5 11 3 2" xfId="7948"/>
    <cellStyle name="40% - Accent5 11 3 2 2" xfId="7949"/>
    <cellStyle name="40% - Accent5 11 3 3" xfId="7950"/>
    <cellStyle name="40% - Accent5 11 3 3 2" xfId="7951"/>
    <cellStyle name="40% - Accent5 11 3 4" xfId="7952"/>
    <cellStyle name="40% - Accent5 11 4" xfId="7953"/>
    <cellStyle name="40% - Accent5 11 4 2" xfId="7954"/>
    <cellStyle name="40% - Accent5 11 4 2 2" xfId="7955"/>
    <cellStyle name="40% - Accent5 11 4 3" xfId="7956"/>
    <cellStyle name="40% - Accent5 11 4 3 2" xfId="7957"/>
    <cellStyle name="40% - Accent5 11 4 4" xfId="7958"/>
    <cellStyle name="40% - Accent5 11 5" xfId="7959"/>
    <cellStyle name="40% - Accent5 11 5 2" xfId="7960"/>
    <cellStyle name="40% - Accent5 11 6" xfId="7961"/>
    <cellStyle name="40% - Accent5 11 6 2" xfId="7962"/>
    <cellStyle name="40% - Accent5 11 7" xfId="7963"/>
    <cellStyle name="40% - Accent5 12" xfId="758"/>
    <cellStyle name="40% - Accent5 12 2" xfId="7964"/>
    <cellStyle name="40% - Accent5 12 2 2" xfId="7965"/>
    <cellStyle name="40% - Accent5 12 2 2 2" xfId="7966"/>
    <cellStyle name="40% - Accent5 12 2 2 2 2" xfId="7967"/>
    <cellStyle name="40% - Accent5 12 2 2 3" xfId="7968"/>
    <cellStyle name="40% - Accent5 12 2 2 3 2" xfId="7969"/>
    <cellStyle name="40% - Accent5 12 2 2 4" xfId="7970"/>
    <cellStyle name="40% - Accent5 12 2 3" xfId="7971"/>
    <cellStyle name="40% - Accent5 12 2 3 2" xfId="7972"/>
    <cellStyle name="40% - Accent5 12 2 4" xfId="7973"/>
    <cellStyle name="40% - Accent5 12 2 4 2" xfId="7974"/>
    <cellStyle name="40% - Accent5 12 2 5" xfId="7975"/>
    <cellStyle name="40% - Accent5 12 3" xfId="7976"/>
    <cellStyle name="40% - Accent5 12 3 2" xfId="7977"/>
    <cellStyle name="40% - Accent5 12 3 2 2" xfId="7978"/>
    <cellStyle name="40% - Accent5 12 3 3" xfId="7979"/>
    <cellStyle name="40% - Accent5 12 3 3 2" xfId="7980"/>
    <cellStyle name="40% - Accent5 12 3 4" xfId="7981"/>
    <cellStyle name="40% - Accent5 12 4" xfId="7982"/>
    <cellStyle name="40% - Accent5 12 4 2" xfId="7983"/>
    <cellStyle name="40% - Accent5 12 4 2 2" xfId="7984"/>
    <cellStyle name="40% - Accent5 12 4 3" xfId="7985"/>
    <cellStyle name="40% - Accent5 12 4 3 2" xfId="7986"/>
    <cellStyle name="40% - Accent5 12 4 4" xfId="7987"/>
    <cellStyle name="40% - Accent5 12 5" xfId="7988"/>
    <cellStyle name="40% - Accent5 12 5 2" xfId="7989"/>
    <cellStyle name="40% - Accent5 12 6" xfId="7990"/>
    <cellStyle name="40% - Accent5 12 6 2" xfId="7991"/>
    <cellStyle name="40% - Accent5 12 7" xfId="7992"/>
    <cellStyle name="40% - Accent5 13" xfId="759"/>
    <cellStyle name="40% - Accent5 13 2" xfId="7993"/>
    <cellStyle name="40% - Accent5 13 2 2" xfId="7994"/>
    <cellStyle name="40% - Accent5 13 2 2 2" xfId="7995"/>
    <cellStyle name="40% - Accent5 13 2 2 2 2" xfId="7996"/>
    <cellStyle name="40% - Accent5 13 2 2 3" xfId="7997"/>
    <cellStyle name="40% - Accent5 13 2 2 3 2" xfId="7998"/>
    <cellStyle name="40% - Accent5 13 2 2 4" xfId="7999"/>
    <cellStyle name="40% - Accent5 13 2 3" xfId="8000"/>
    <cellStyle name="40% - Accent5 13 2 3 2" xfId="8001"/>
    <cellStyle name="40% - Accent5 13 2 4" xfId="8002"/>
    <cellStyle name="40% - Accent5 13 2 4 2" xfId="8003"/>
    <cellStyle name="40% - Accent5 13 2 5" xfId="8004"/>
    <cellStyle name="40% - Accent5 13 3" xfId="8005"/>
    <cellStyle name="40% - Accent5 13 3 2" xfId="8006"/>
    <cellStyle name="40% - Accent5 13 3 2 2" xfId="8007"/>
    <cellStyle name="40% - Accent5 13 3 3" xfId="8008"/>
    <cellStyle name="40% - Accent5 13 3 3 2" xfId="8009"/>
    <cellStyle name="40% - Accent5 13 3 4" xfId="8010"/>
    <cellStyle name="40% - Accent5 13 4" xfId="8011"/>
    <cellStyle name="40% - Accent5 13 4 2" xfId="8012"/>
    <cellStyle name="40% - Accent5 13 4 2 2" xfId="8013"/>
    <cellStyle name="40% - Accent5 13 4 3" xfId="8014"/>
    <cellStyle name="40% - Accent5 13 4 3 2" xfId="8015"/>
    <cellStyle name="40% - Accent5 13 4 4" xfId="8016"/>
    <cellStyle name="40% - Accent5 13 5" xfId="8017"/>
    <cellStyle name="40% - Accent5 13 5 2" xfId="8018"/>
    <cellStyle name="40% - Accent5 13 6" xfId="8019"/>
    <cellStyle name="40% - Accent5 13 6 2" xfId="8020"/>
    <cellStyle name="40% - Accent5 13 7" xfId="8021"/>
    <cellStyle name="40% - Accent5 14" xfId="8022"/>
    <cellStyle name="40% - Accent5 14 2" xfId="8023"/>
    <cellStyle name="40% - Accent5 14 2 2" xfId="8024"/>
    <cellStyle name="40% - Accent5 14 2 2 2" xfId="8025"/>
    <cellStyle name="40% - Accent5 14 2 2 2 2" xfId="8026"/>
    <cellStyle name="40% - Accent5 14 2 2 3" xfId="8027"/>
    <cellStyle name="40% - Accent5 14 2 2 3 2" xfId="8028"/>
    <cellStyle name="40% - Accent5 14 2 2 4" xfId="8029"/>
    <cellStyle name="40% - Accent5 14 2 3" xfId="8030"/>
    <cellStyle name="40% - Accent5 14 2 3 2" xfId="8031"/>
    <cellStyle name="40% - Accent5 14 2 4" xfId="8032"/>
    <cellStyle name="40% - Accent5 14 2 4 2" xfId="8033"/>
    <cellStyle name="40% - Accent5 14 2 5" xfId="8034"/>
    <cellStyle name="40% - Accent5 14 3" xfId="8035"/>
    <cellStyle name="40% - Accent5 14 3 2" xfId="8036"/>
    <cellStyle name="40% - Accent5 14 3 2 2" xfId="8037"/>
    <cellStyle name="40% - Accent5 14 3 3" xfId="8038"/>
    <cellStyle name="40% - Accent5 14 3 3 2" xfId="8039"/>
    <cellStyle name="40% - Accent5 14 3 4" xfId="8040"/>
    <cellStyle name="40% - Accent5 14 4" xfId="8041"/>
    <cellStyle name="40% - Accent5 14 4 2" xfId="8042"/>
    <cellStyle name="40% - Accent5 14 4 2 2" xfId="8043"/>
    <cellStyle name="40% - Accent5 14 4 3" xfId="8044"/>
    <cellStyle name="40% - Accent5 14 4 3 2" xfId="8045"/>
    <cellStyle name="40% - Accent5 14 4 4" xfId="8046"/>
    <cellStyle name="40% - Accent5 14 5" xfId="8047"/>
    <cellStyle name="40% - Accent5 14 5 2" xfId="8048"/>
    <cellStyle name="40% - Accent5 14 6" xfId="8049"/>
    <cellStyle name="40% - Accent5 14 6 2" xfId="8050"/>
    <cellStyle name="40% - Accent5 14 7" xfId="8051"/>
    <cellStyle name="40% - Accent5 15" xfId="8052"/>
    <cellStyle name="40% - Accent5 15 2" xfId="8053"/>
    <cellStyle name="40% - Accent5 15 2 2" xfId="8054"/>
    <cellStyle name="40% - Accent5 15 2 2 2" xfId="8055"/>
    <cellStyle name="40% - Accent5 15 2 2 2 2" xfId="8056"/>
    <cellStyle name="40% - Accent5 15 2 2 3" xfId="8057"/>
    <cellStyle name="40% - Accent5 15 2 2 3 2" xfId="8058"/>
    <cellStyle name="40% - Accent5 15 2 2 4" xfId="8059"/>
    <cellStyle name="40% - Accent5 15 2 3" xfId="8060"/>
    <cellStyle name="40% - Accent5 15 2 3 2" xfId="8061"/>
    <cellStyle name="40% - Accent5 15 2 4" xfId="8062"/>
    <cellStyle name="40% - Accent5 15 2 4 2" xfId="8063"/>
    <cellStyle name="40% - Accent5 15 2 5" xfId="8064"/>
    <cellStyle name="40% - Accent5 15 3" xfId="8065"/>
    <cellStyle name="40% - Accent5 15 3 2" xfId="8066"/>
    <cellStyle name="40% - Accent5 15 3 2 2" xfId="8067"/>
    <cellStyle name="40% - Accent5 15 3 3" xfId="8068"/>
    <cellStyle name="40% - Accent5 15 3 3 2" xfId="8069"/>
    <cellStyle name="40% - Accent5 15 3 4" xfId="8070"/>
    <cellStyle name="40% - Accent5 15 4" xfId="8071"/>
    <cellStyle name="40% - Accent5 15 4 2" xfId="8072"/>
    <cellStyle name="40% - Accent5 15 4 2 2" xfId="8073"/>
    <cellStyle name="40% - Accent5 15 4 3" xfId="8074"/>
    <cellStyle name="40% - Accent5 15 4 3 2" xfId="8075"/>
    <cellStyle name="40% - Accent5 15 4 4" xfId="8076"/>
    <cellStyle name="40% - Accent5 15 5" xfId="8077"/>
    <cellStyle name="40% - Accent5 15 5 2" xfId="8078"/>
    <cellStyle name="40% - Accent5 15 6" xfId="8079"/>
    <cellStyle name="40% - Accent5 15 6 2" xfId="8080"/>
    <cellStyle name="40% - Accent5 15 7" xfId="8081"/>
    <cellStyle name="40% - Accent5 16" xfId="8082"/>
    <cellStyle name="40% - Accent5 16 2" xfId="8083"/>
    <cellStyle name="40% - Accent5 16 2 2" xfId="8084"/>
    <cellStyle name="40% - Accent5 16 2 2 2" xfId="8085"/>
    <cellStyle name="40% - Accent5 16 2 2 2 2" xfId="8086"/>
    <cellStyle name="40% - Accent5 16 2 2 3" xfId="8087"/>
    <cellStyle name="40% - Accent5 16 2 2 3 2" xfId="8088"/>
    <cellStyle name="40% - Accent5 16 2 2 4" xfId="8089"/>
    <cellStyle name="40% - Accent5 16 2 3" xfId="8090"/>
    <cellStyle name="40% - Accent5 16 2 3 2" xfId="8091"/>
    <cellStyle name="40% - Accent5 16 2 4" xfId="8092"/>
    <cellStyle name="40% - Accent5 16 2 4 2" xfId="8093"/>
    <cellStyle name="40% - Accent5 16 2 5" xfId="8094"/>
    <cellStyle name="40% - Accent5 16 3" xfId="8095"/>
    <cellStyle name="40% - Accent5 16 3 2" xfId="8096"/>
    <cellStyle name="40% - Accent5 16 3 2 2" xfId="8097"/>
    <cellStyle name="40% - Accent5 16 3 3" xfId="8098"/>
    <cellStyle name="40% - Accent5 16 3 3 2" xfId="8099"/>
    <cellStyle name="40% - Accent5 16 3 4" xfId="8100"/>
    <cellStyle name="40% - Accent5 16 4" xfId="8101"/>
    <cellStyle name="40% - Accent5 16 4 2" xfId="8102"/>
    <cellStyle name="40% - Accent5 16 4 2 2" xfId="8103"/>
    <cellStyle name="40% - Accent5 16 4 3" xfId="8104"/>
    <cellStyle name="40% - Accent5 16 4 3 2" xfId="8105"/>
    <cellStyle name="40% - Accent5 16 4 4" xfId="8106"/>
    <cellStyle name="40% - Accent5 16 5" xfId="8107"/>
    <cellStyle name="40% - Accent5 16 5 2" xfId="8108"/>
    <cellStyle name="40% - Accent5 16 6" xfId="8109"/>
    <cellStyle name="40% - Accent5 16 6 2" xfId="8110"/>
    <cellStyle name="40% - Accent5 16 7" xfId="8111"/>
    <cellStyle name="40% - Accent5 17" xfId="8112"/>
    <cellStyle name="40% - Accent5 17 2" xfId="8113"/>
    <cellStyle name="40% - Accent5 17 2 2" xfId="8114"/>
    <cellStyle name="40% - Accent5 17 2 2 2" xfId="8115"/>
    <cellStyle name="40% - Accent5 17 2 2 2 2" xfId="8116"/>
    <cellStyle name="40% - Accent5 17 2 2 3" xfId="8117"/>
    <cellStyle name="40% - Accent5 17 2 2 3 2" xfId="8118"/>
    <cellStyle name="40% - Accent5 17 2 2 4" xfId="8119"/>
    <cellStyle name="40% - Accent5 17 2 3" xfId="8120"/>
    <cellStyle name="40% - Accent5 17 2 3 2" xfId="8121"/>
    <cellStyle name="40% - Accent5 17 2 4" xfId="8122"/>
    <cellStyle name="40% - Accent5 17 2 4 2" xfId="8123"/>
    <cellStyle name="40% - Accent5 17 2 5" xfId="8124"/>
    <cellStyle name="40% - Accent5 17 3" xfId="8125"/>
    <cellStyle name="40% - Accent5 17 3 2" xfId="8126"/>
    <cellStyle name="40% - Accent5 17 3 2 2" xfId="8127"/>
    <cellStyle name="40% - Accent5 17 3 3" xfId="8128"/>
    <cellStyle name="40% - Accent5 17 3 3 2" xfId="8129"/>
    <cellStyle name="40% - Accent5 17 3 4" xfId="8130"/>
    <cellStyle name="40% - Accent5 17 4" xfId="8131"/>
    <cellStyle name="40% - Accent5 17 4 2" xfId="8132"/>
    <cellStyle name="40% - Accent5 17 4 2 2" xfId="8133"/>
    <cellStyle name="40% - Accent5 17 4 3" xfId="8134"/>
    <cellStyle name="40% - Accent5 17 4 3 2" xfId="8135"/>
    <cellStyle name="40% - Accent5 17 4 4" xfId="8136"/>
    <cellStyle name="40% - Accent5 17 5" xfId="8137"/>
    <cellStyle name="40% - Accent5 17 5 2" xfId="8138"/>
    <cellStyle name="40% - Accent5 17 6" xfId="8139"/>
    <cellStyle name="40% - Accent5 17 6 2" xfId="8140"/>
    <cellStyle name="40% - Accent5 17 7" xfId="8141"/>
    <cellStyle name="40% - Accent5 18" xfId="8142"/>
    <cellStyle name="40% - Accent5 18 2" xfId="8143"/>
    <cellStyle name="40% - Accent5 18 2 2" xfId="8144"/>
    <cellStyle name="40% - Accent5 18 2 2 2" xfId="8145"/>
    <cellStyle name="40% - Accent5 18 2 2 2 2" xfId="8146"/>
    <cellStyle name="40% - Accent5 18 2 2 3" xfId="8147"/>
    <cellStyle name="40% - Accent5 18 2 2 3 2" xfId="8148"/>
    <cellStyle name="40% - Accent5 18 2 2 4" xfId="8149"/>
    <cellStyle name="40% - Accent5 18 2 3" xfId="8150"/>
    <cellStyle name="40% - Accent5 18 2 3 2" xfId="8151"/>
    <cellStyle name="40% - Accent5 18 2 4" xfId="8152"/>
    <cellStyle name="40% - Accent5 18 2 4 2" xfId="8153"/>
    <cellStyle name="40% - Accent5 18 2 5" xfId="8154"/>
    <cellStyle name="40% - Accent5 18 3" xfId="8155"/>
    <cellStyle name="40% - Accent5 18 3 2" xfId="8156"/>
    <cellStyle name="40% - Accent5 18 3 2 2" xfId="8157"/>
    <cellStyle name="40% - Accent5 18 3 3" xfId="8158"/>
    <cellStyle name="40% - Accent5 18 3 3 2" xfId="8159"/>
    <cellStyle name="40% - Accent5 18 3 4" xfId="8160"/>
    <cellStyle name="40% - Accent5 18 4" xfId="8161"/>
    <cellStyle name="40% - Accent5 18 4 2" xfId="8162"/>
    <cellStyle name="40% - Accent5 18 4 2 2" xfId="8163"/>
    <cellStyle name="40% - Accent5 18 4 3" xfId="8164"/>
    <cellStyle name="40% - Accent5 18 4 3 2" xfId="8165"/>
    <cellStyle name="40% - Accent5 18 4 4" xfId="8166"/>
    <cellStyle name="40% - Accent5 18 5" xfId="8167"/>
    <cellStyle name="40% - Accent5 18 5 2" xfId="8168"/>
    <cellStyle name="40% - Accent5 18 6" xfId="8169"/>
    <cellStyle name="40% - Accent5 18 6 2" xfId="8170"/>
    <cellStyle name="40% - Accent5 18 7" xfId="8171"/>
    <cellStyle name="40% - Accent5 19" xfId="8172"/>
    <cellStyle name="40% - Accent5 19 2" xfId="8173"/>
    <cellStyle name="40% - Accent5 19 2 2" xfId="8174"/>
    <cellStyle name="40% - Accent5 19 2 2 2" xfId="8175"/>
    <cellStyle name="40% - Accent5 19 2 2 2 2" xfId="8176"/>
    <cellStyle name="40% - Accent5 19 2 2 3" xfId="8177"/>
    <cellStyle name="40% - Accent5 19 2 2 3 2" xfId="8178"/>
    <cellStyle name="40% - Accent5 19 2 2 4" xfId="8179"/>
    <cellStyle name="40% - Accent5 19 2 3" xfId="8180"/>
    <cellStyle name="40% - Accent5 19 2 3 2" xfId="8181"/>
    <cellStyle name="40% - Accent5 19 2 4" xfId="8182"/>
    <cellStyle name="40% - Accent5 19 2 4 2" xfId="8183"/>
    <cellStyle name="40% - Accent5 19 2 5" xfId="8184"/>
    <cellStyle name="40% - Accent5 19 3" xfId="8185"/>
    <cellStyle name="40% - Accent5 19 3 2" xfId="8186"/>
    <cellStyle name="40% - Accent5 19 3 2 2" xfId="8187"/>
    <cellStyle name="40% - Accent5 19 3 3" xfId="8188"/>
    <cellStyle name="40% - Accent5 19 3 3 2" xfId="8189"/>
    <cellStyle name="40% - Accent5 19 3 4" xfId="8190"/>
    <cellStyle name="40% - Accent5 19 4" xfId="8191"/>
    <cellStyle name="40% - Accent5 19 4 2" xfId="8192"/>
    <cellStyle name="40% - Accent5 19 4 2 2" xfId="8193"/>
    <cellStyle name="40% - Accent5 19 4 3" xfId="8194"/>
    <cellStyle name="40% - Accent5 19 4 3 2" xfId="8195"/>
    <cellStyle name="40% - Accent5 19 4 4" xfId="8196"/>
    <cellStyle name="40% - Accent5 19 5" xfId="8197"/>
    <cellStyle name="40% - Accent5 19 5 2" xfId="8198"/>
    <cellStyle name="40% - Accent5 19 6" xfId="8199"/>
    <cellStyle name="40% - Accent5 19 6 2" xfId="8200"/>
    <cellStyle name="40% - Accent5 19 7" xfId="8201"/>
    <cellStyle name="40% - Accent5 2" xfId="81"/>
    <cellStyle name="40% - Accent5 2 2" xfId="760"/>
    <cellStyle name="40% - Accent5 2 3" xfId="8202"/>
    <cellStyle name="40% - Accent5 2 3 2" xfId="8203"/>
    <cellStyle name="40% - Accent5 2 3 2 2" xfId="8204"/>
    <cellStyle name="40% - Accent5 2 3 2 2 2" xfId="8205"/>
    <cellStyle name="40% - Accent5 2 3 2 2 2 2" xfId="8206"/>
    <cellStyle name="40% - Accent5 2 3 2 2 3" xfId="8207"/>
    <cellStyle name="40% - Accent5 2 3 2 2 3 2" xfId="8208"/>
    <cellStyle name="40% - Accent5 2 3 2 2 4" xfId="8209"/>
    <cellStyle name="40% - Accent5 2 3 2 3" xfId="8210"/>
    <cellStyle name="40% - Accent5 2 3 2 3 2" xfId="8211"/>
    <cellStyle name="40% - Accent5 2 3 2 4" xfId="8212"/>
    <cellStyle name="40% - Accent5 2 3 2 4 2" xfId="8213"/>
    <cellStyle name="40% - Accent5 2 3 2 5" xfId="8214"/>
    <cellStyle name="40% - Accent5 2 3 3" xfId="8215"/>
    <cellStyle name="40% - Accent5 2 3 3 2" xfId="8216"/>
    <cellStyle name="40% - Accent5 2 3 3 2 2" xfId="8217"/>
    <cellStyle name="40% - Accent5 2 3 3 3" xfId="8218"/>
    <cellStyle name="40% - Accent5 2 3 3 3 2" xfId="8219"/>
    <cellStyle name="40% - Accent5 2 3 3 4" xfId="8220"/>
    <cellStyle name="40% - Accent5 2 3 4" xfId="8221"/>
    <cellStyle name="40% - Accent5 2 3 4 2" xfId="8222"/>
    <cellStyle name="40% - Accent5 2 3 4 2 2" xfId="8223"/>
    <cellStyle name="40% - Accent5 2 3 4 3" xfId="8224"/>
    <cellStyle name="40% - Accent5 2 3 4 3 2" xfId="8225"/>
    <cellStyle name="40% - Accent5 2 3 4 4" xfId="8226"/>
    <cellStyle name="40% - Accent5 2 3 5" xfId="8227"/>
    <cellStyle name="40% - Accent5 2 3 5 2" xfId="8228"/>
    <cellStyle name="40% - Accent5 2 3 6" xfId="8229"/>
    <cellStyle name="40% - Accent5 2 3 6 2" xfId="8230"/>
    <cellStyle name="40% - Accent5 2 3 7" xfId="8231"/>
    <cellStyle name="40% - Accent5 20" xfId="8232"/>
    <cellStyle name="40% - Accent5 20 2" xfId="8233"/>
    <cellStyle name="40% - Accent5 20 2 2" xfId="8234"/>
    <cellStyle name="40% - Accent5 20 2 2 2" xfId="8235"/>
    <cellStyle name="40% - Accent5 20 2 2 2 2" xfId="8236"/>
    <cellStyle name="40% - Accent5 20 2 2 3" xfId="8237"/>
    <cellStyle name="40% - Accent5 20 2 2 3 2" xfId="8238"/>
    <cellStyle name="40% - Accent5 20 2 2 4" xfId="8239"/>
    <cellStyle name="40% - Accent5 20 2 3" xfId="8240"/>
    <cellStyle name="40% - Accent5 20 2 3 2" xfId="8241"/>
    <cellStyle name="40% - Accent5 20 2 4" xfId="8242"/>
    <cellStyle name="40% - Accent5 20 2 4 2" xfId="8243"/>
    <cellStyle name="40% - Accent5 20 2 5" xfId="8244"/>
    <cellStyle name="40% - Accent5 20 3" xfId="8245"/>
    <cellStyle name="40% - Accent5 20 3 2" xfId="8246"/>
    <cellStyle name="40% - Accent5 20 3 2 2" xfId="8247"/>
    <cellStyle name="40% - Accent5 20 3 3" xfId="8248"/>
    <cellStyle name="40% - Accent5 20 3 3 2" xfId="8249"/>
    <cellStyle name="40% - Accent5 20 3 4" xfId="8250"/>
    <cellStyle name="40% - Accent5 20 4" xfId="8251"/>
    <cellStyle name="40% - Accent5 20 4 2" xfId="8252"/>
    <cellStyle name="40% - Accent5 20 4 2 2" xfId="8253"/>
    <cellStyle name="40% - Accent5 20 4 3" xfId="8254"/>
    <cellStyle name="40% - Accent5 20 4 3 2" xfId="8255"/>
    <cellStyle name="40% - Accent5 20 4 4" xfId="8256"/>
    <cellStyle name="40% - Accent5 20 5" xfId="8257"/>
    <cellStyle name="40% - Accent5 20 5 2" xfId="8258"/>
    <cellStyle name="40% - Accent5 20 6" xfId="8259"/>
    <cellStyle name="40% - Accent5 20 6 2" xfId="8260"/>
    <cellStyle name="40% - Accent5 20 7" xfId="8261"/>
    <cellStyle name="40% - Accent5 21" xfId="8262"/>
    <cellStyle name="40% - Accent5 22" xfId="8263"/>
    <cellStyle name="40% - Accent5 22 2" xfId="8264"/>
    <cellStyle name="40% - Accent5 22 2 2" xfId="8265"/>
    <cellStyle name="40% - Accent5 22 2 2 2" xfId="8266"/>
    <cellStyle name="40% - Accent5 22 2 2 2 2" xfId="8267"/>
    <cellStyle name="40% - Accent5 22 2 2 3" xfId="8268"/>
    <cellStyle name="40% - Accent5 22 2 2 3 2" xfId="8269"/>
    <cellStyle name="40% - Accent5 22 2 2 4" xfId="8270"/>
    <cellStyle name="40% - Accent5 22 2 3" xfId="8271"/>
    <cellStyle name="40% - Accent5 22 2 3 2" xfId="8272"/>
    <cellStyle name="40% - Accent5 22 2 4" xfId="8273"/>
    <cellStyle name="40% - Accent5 22 2 4 2" xfId="8274"/>
    <cellStyle name="40% - Accent5 22 2 5" xfId="8275"/>
    <cellStyle name="40% - Accent5 22 3" xfId="8276"/>
    <cellStyle name="40% - Accent5 22 3 2" xfId="8277"/>
    <cellStyle name="40% - Accent5 22 3 2 2" xfId="8278"/>
    <cellStyle name="40% - Accent5 22 3 3" xfId="8279"/>
    <cellStyle name="40% - Accent5 22 3 3 2" xfId="8280"/>
    <cellStyle name="40% - Accent5 22 3 4" xfId="8281"/>
    <cellStyle name="40% - Accent5 22 4" xfId="8282"/>
    <cellStyle name="40% - Accent5 22 4 2" xfId="8283"/>
    <cellStyle name="40% - Accent5 22 4 2 2" xfId="8284"/>
    <cellStyle name="40% - Accent5 22 4 3" xfId="8285"/>
    <cellStyle name="40% - Accent5 22 4 3 2" xfId="8286"/>
    <cellStyle name="40% - Accent5 22 4 4" xfId="8287"/>
    <cellStyle name="40% - Accent5 22 5" xfId="8288"/>
    <cellStyle name="40% - Accent5 22 5 2" xfId="8289"/>
    <cellStyle name="40% - Accent5 22 6" xfId="8290"/>
    <cellStyle name="40% - Accent5 22 6 2" xfId="8291"/>
    <cellStyle name="40% - Accent5 22 7" xfId="8292"/>
    <cellStyle name="40% - Accent5 23" xfId="8293"/>
    <cellStyle name="40% - Accent5 23 2" xfId="8294"/>
    <cellStyle name="40% - Accent5 23 2 2" xfId="8295"/>
    <cellStyle name="40% - Accent5 23 2 2 2" xfId="8296"/>
    <cellStyle name="40% - Accent5 23 2 3" xfId="8297"/>
    <cellStyle name="40% - Accent5 23 2 3 2" xfId="8298"/>
    <cellStyle name="40% - Accent5 23 2 4" xfId="8299"/>
    <cellStyle name="40% - Accent5 23 3" xfId="8300"/>
    <cellStyle name="40% - Accent5 23 3 2" xfId="8301"/>
    <cellStyle name="40% - Accent5 23 4" xfId="8302"/>
    <cellStyle name="40% - Accent5 23 4 2" xfId="8303"/>
    <cellStyle name="40% - Accent5 23 5" xfId="8304"/>
    <cellStyle name="40% - Accent5 24" xfId="8305"/>
    <cellStyle name="40% - Accent5 24 2" xfId="8306"/>
    <cellStyle name="40% - Accent5 24 2 2" xfId="8307"/>
    <cellStyle name="40% - Accent5 24 3" xfId="8308"/>
    <cellStyle name="40% - Accent5 24 3 2" xfId="8309"/>
    <cellStyle name="40% - Accent5 24 4" xfId="8310"/>
    <cellStyle name="40% - Accent5 25" xfId="8311"/>
    <cellStyle name="40% - Accent5 25 2" xfId="8312"/>
    <cellStyle name="40% - Accent5 25 2 2" xfId="8313"/>
    <cellStyle name="40% - Accent5 25 3" xfId="8314"/>
    <cellStyle name="40% - Accent5 25 3 2" xfId="8315"/>
    <cellStyle name="40% - Accent5 25 4" xfId="8316"/>
    <cellStyle name="40% - Accent5 26" xfId="8317"/>
    <cellStyle name="40% - Accent5 27" xfId="8318"/>
    <cellStyle name="40% - Accent5 27 2" xfId="8319"/>
    <cellStyle name="40% - Accent5 28" xfId="8320"/>
    <cellStyle name="40% - Accent5 28 2" xfId="8321"/>
    <cellStyle name="40% - Accent5 29" xfId="8322"/>
    <cellStyle name="40% - Accent5 29 2" xfId="8323"/>
    <cellStyle name="40% - Accent5 3" xfId="82"/>
    <cellStyle name="40% - Accent5 3 2" xfId="761"/>
    <cellStyle name="40% - Accent5 3 3" xfId="8324"/>
    <cellStyle name="40% - Accent5 3 3 2" xfId="8325"/>
    <cellStyle name="40% - Accent5 3 3 2 2" xfId="8326"/>
    <cellStyle name="40% - Accent5 3 3 2 2 2" xfId="8327"/>
    <cellStyle name="40% - Accent5 3 3 2 2 2 2" xfId="8328"/>
    <cellStyle name="40% - Accent5 3 3 2 2 3" xfId="8329"/>
    <cellStyle name="40% - Accent5 3 3 2 2 3 2" xfId="8330"/>
    <cellStyle name="40% - Accent5 3 3 2 2 4" xfId="8331"/>
    <cellStyle name="40% - Accent5 3 3 2 3" xfId="8332"/>
    <cellStyle name="40% - Accent5 3 3 2 3 2" xfId="8333"/>
    <cellStyle name="40% - Accent5 3 3 2 4" xfId="8334"/>
    <cellStyle name="40% - Accent5 3 3 2 4 2" xfId="8335"/>
    <cellStyle name="40% - Accent5 3 3 2 5" xfId="8336"/>
    <cellStyle name="40% - Accent5 3 3 3" xfId="8337"/>
    <cellStyle name="40% - Accent5 3 3 3 2" xfId="8338"/>
    <cellStyle name="40% - Accent5 3 3 3 2 2" xfId="8339"/>
    <cellStyle name="40% - Accent5 3 3 3 3" xfId="8340"/>
    <cellStyle name="40% - Accent5 3 3 3 3 2" xfId="8341"/>
    <cellStyle name="40% - Accent5 3 3 3 4" xfId="8342"/>
    <cellStyle name="40% - Accent5 3 3 4" xfId="8343"/>
    <cellStyle name="40% - Accent5 3 3 4 2" xfId="8344"/>
    <cellStyle name="40% - Accent5 3 3 4 2 2" xfId="8345"/>
    <cellStyle name="40% - Accent5 3 3 4 3" xfId="8346"/>
    <cellStyle name="40% - Accent5 3 3 4 3 2" xfId="8347"/>
    <cellStyle name="40% - Accent5 3 3 4 4" xfId="8348"/>
    <cellStyle name="40% - Accent5 3 3 5" xfId="8349"/>
    <cellStyle name="40% - Accent5 3 3 5 2" xfId="8350"/>
    <cellStyle name="40% - Accent5 3 3 6" xfId="8351"/>
    <cellStyle name="40% - Accent5 3 3 6 2" xfId="8352"/>
    <cellStyle name="40% - Accent5 3 3 7" xfId="8353"/>
    <cellStyle name="40% - Accent5 30" xfId="8354"/>
    <cellStyle name="40% - Accent5 31" xfId="8355"/>
    <cellStyle name="40% - Accent5 4" xfId="431"/>
    <cellStyle name="40% - Accent5 4 2" xfId="8356"/>
    <cellStyle name="40% - Accent5 4 2 2" xfId="8357"/>
    <cellStyle name="40% - Accent5 4 2 2 2" xfId="8358"/>
    <cellStyle name="40% - Accent5 4 2 2 2 2" xfId="8359"/>
    <cellStyle name="40% - Accent5 4 2 2 2 2 2" xfId="8360"/>
    <cellStyle name="40% - Accent5 4 2 2 2 3" xfId="8361"/>
    <cellStyle name="40% - Accent5 4 2 2 2 3 2" xfId="8362"/>
    <cellStyle name="40% - Accent5 4 2 2 2 4" xfId="8363"/>
    <cellStyle name="40% - Accent5 4 2 2 3" xfId="8364"/>
    <cellStyle name="40% - Accent5 4 2 2 3 2" xfId="8365"/>
    <cellStyle name="40% - Accent5 4 2 2 4" xfId="8366"/>
    <cellStyle name="40% - Accent5 4 2 2 4 2" xfId="8367"/>
    <cellStyle name="40% - Accent5 4 2 2 5" xfId="8368"/>
    <cellStyle name="40% - Accent5 4 2 3" xfId="8369"/>
    <cellStyle name="40% - Accent5 4 2 3 2" xfId="8370"/>
    <cellStyle name="40% - Accent5 4 2 3 2 2" xfId="8371"/>
    <cellStyle name="40% - Accent5 4 2 3 3" xfId="8372"/>
    <cellStyle name="40% - Accent5 4 2 3 3 2" xfId="8373"/>
    <cellStyle name="40% - Accent5 4 2 3 4" xfId="8374"/>
    <cellStyle name="40% - Accent5 4 2 4" xfId="8375"/>
    <cellStyle name="40% - Accent5 4 2 4 2" xfId="8376"/>
    <cellStyle name="40% - Accent5 4 2 4 2 2" xfId="8377"/>
    <cellStyle name="40% - Accent5 4 2 4 3" xfId="8378"/>
    <cellStyle name="40% - Accent5 4 2 4 3 2" xfId="8379"/>
    <cellStyle name="40% - Accent5 4 2 4 4" xfId="8380"/>
    <cellStyle name="40% - Accent5 4 2 5" xfId="8381"/>
    <cellStyle name="40% - Accent5 4 2 5 2" xfId="8382"/>
    <cellStyle name="40% - Accent5 4 2 6" xfId="8383"/>
    <cellStyle name="40% - Accent5 4 2 6 2" xfId="8384"/>
    <cellStyle name="40% - Accent5 4 2 7" xfId="8385"/>
    <cellStyle name="40% - Accent5 4 3" xfId="8386"/>
    <cellStyle name="40% - Accent5 4 3 2" xfId="8387"/>
    <cellStyle name="40% - Accent5 4 3 2 2" xfId="8388"/>
    <cellStyle name="40% - Accent5 4 3 2 2 2" xfId="8389"/>
    <cellStyle name="40% - Accent5 4 3 2 3" xfId="8390"/>
    <cellStyle name="40% - Accent5 4 3 2 3 2" xfId="8391"/>
    <cellStyle name="40% - Accent5 4 3 2 4" xfId="8392"/>
    <cellStyle name="40% - Accent5 4 3 3" xfId="8393"/>
    <cellStyle name="40% - Accent5 4 3 3 2" xfId="8394"/>
    <cellStyle name="40% - Accent5 4 3 4" xfId="8395"/>
    <cellStyle name="40% - Accent5 4 3 4 2" xfId="8396"/>
    <cellStyle name="40% - Accent5 4 3 5" xfId="8397"/>
    <cellStyle name="40% - Accent5 4 4" xfId="8398"/>
    <cellStyle name="40% - Accent5 4 4 2" xfId="8399"/>
    <cellStyle name="40% - Accent5 4 4 2 2" xfId="8400"/>
    <cellStyle name="40% - Accent5 4 4 3" xfId="8401"/>
    <cellStyle name="40% - Accent5 4 4 3 2" xfId="8402"/>
    <cellStyle name="40% - Accent5 4 4 4" xfId="8403"/>
    <cellStyle name="40% - Accent5 4 5" xfId="8404"/>
    <cellStyle name="40% - Accent5 4 5 2" xfId="8405"/>
    <cellStyle name="40% - Accent5 4 5 2 2" xfId="8406"/>
    <cellStyle name="40% - Accent5 4 5 3" xfId="8407"/>
    <cellStyle name="40% - Accent5 4 5 3 2" xfId="8408"/>
    <cellStyle name="40% - Accent5 4 5 4" xfId="8409"/>
    <cellStyle name="40% - Accent5 4 6" xfId="8410"/>
    <cellStyle name="40% - Accent5 4 6 2" xfId="8411"/>
    <cellStyle name="40% - Accent5 4 7" xfId="8412"/>
    <cellStyle name="40% - Accent5 4 7 2" xfId="8413"/>
    <cellStyle name="40% - Accent5 4 8" xfId="8414"/>
    <cellStyle name="40% - Accent5 5" xfId="432"/>
    <cellStyle name="40% - Accent5 5 2" xfId="8415"/>
    <cellStyle name="40% - Accent5 5 2 2" xfId="8416"/>
    <cellStyle name="40% - Accent5 5 2 2 2" xfId="8417"/>
    <cellStyle name="40% - Accent5 5 2 2 2 2" xfId="8418"/>
    <cellStyle name="40% - Accent5 5 2 2 3" xfId="8419"/>
    <cellStyle name="40% - Accent5 5 2 2 3 2" xfId="8420"/>
    <cellStyle name="40% - Accent5 5 2 2 4" xfId="8421"/>
    <cellStyle name="40% - Accent5 5 2 3" xfId="8422"/>
    <cellStyle name="40% - Accent5 5 2 3 2" xfId="8423"/>
    <cellStyle name="40% - Accent5 5 2 4" xfId="8424"/>
    <cellStyle name="40% - Accent5 5 2 4 2" xfId="8425"/>
    <cellStyle name="40% - Accent5 5 2 5" xfId="8426"/>
    <cellStyle name="40% - Accent5 5 3" xfId="8427"/>
    <cellStyle name="40% - Accent5 5 3 2" xfId="8428"/>
    <cellStyle name="40% - Accent5 5 3 2 2" xfId="8429"/>
    <cellStyle name="40% - Accent5 5 3 3" xfId="8430"/>
    <cellStyle name="40% - Accent5 5 3 3 2" xfId="8431"/>
    <cellStyle name="40% - Accent5 5 3 4" xfId="8432"/>
    <cellStyle name="40% - Accent5 5 4" xfId="8433"/>
    <cellStyle name="40% - Accent5 5 4 2" xfId="8434"/>
    <cellStyle name="40% - Accent5 5 4 2 2" xfId="8435"/>
    <cellStyle name="40% - Accent5 5 4 3" xfId="8436"/>
    <cellStyle name="40% - Accent5 5 4 3 2" xfId="8437"/>
    <cellStyle name="40% - Accent5 5 4 4" xfId="8438"/>
    <cellStyle name="40% - Accent5 5 5" xfId="8439"/>
    <cellStyle name="40% - Accent5 5 5 2" xfId="8440"/>
    <cellStyle name="40% - Accent5 5 6" xfId="8441"/>
    <cellStyle name="40% - Accent5 5 6 2" xfId="8442"/>
    <cellStyle name="40% - Accent5 5 7" xfId="8443"/>
    <cellStyle name="40% - Accent5 6" xfId="433"/>
    <cellStyle name="40% - Accent5 6 2" xfId="8444"/>
    <cellStyle name="40% - Accent5 6 2 2" xfId="8445"/>
    <cellStyle name="40% - Accent5 6 2 2 2" xfId="8446"/>
    <cellStyle name="40% - Accent5 6 2 2 2 2" xfId="8447"/>
    <cellStyle name="40% - Accent5 6 2 2 3" xfId="8448"/>
    <cellStyle name="40% - Accent5 6 2 2 3 2" xfId="8449"/>
    <cellStyle name="40% - Accent5 6 2 2 4" xfId="8450"/>
    <cellStyle name="40% - Accent5 6 2 3" xfId="8451"/>
    <cellStyle name="40% - Accent5 6 2 3 2" xfId="8452"/>
    <cellStyle name="40% - Accent5 6 2 4" xfId="8453"/>
    <cellStyle name="40% - Accent5 6 2 4 2" xfId="8454"/>
    <cellStyle name="40% - Accent5 6 2 5" xfId="8455"/>
    <cellStyle name="40% - Accent5 6 3" xfId="8456"/>
    <cellStyle name="40% - Accent5 6 3 2" xfId="8457"/>
    <cellStyle name="40% - Accent5 6 3 2 2" xfId="8458"/>
    <cellStyle name="40% - Accent5 6 3 3" xfId="8459"/>
    <cellStyle name="40% - Accent5 6 3 3 2" xfId="8460"/>
    <cellStyle name="40% - Accent5 6 3 4" xfId="8461"/>
    <cellStyle name="40% - Accent5 6 4" xfId="8462"/>
    <cellStyle name="40% - Accent5 6 4 2" xfId="8463"/>
    <cellStyle name="40% - Accent5 6 4 2 2" xfId="8464"/>
    <cellStyle name="40% - Accent5 6 4 3" xfId="8465"/>
    <cellStyle name="40% - Accent5 6 4 3 2" xfId="8466"/>
    <cellStyle name="40% - Accent5 6 4 4" xfId="8467"/>
    <cellStyle name="40% - Accent5 6 5" xfId="8468"/>
    <cellStyle name="40% - Accent5 6 5 2" xfId="8469"/>
    <cellStyle name="40% - Accent5 6 6" xfId="8470"/>
    <cellStyle name="40% - Accent5 6 6 2" xfId="8471"/>
    <cellStyle name="40% - Accent5 6 7" xfId="8472"/>
    <cellStyle name="40% - Accent5 7" xfId="434"/>
    <cellStyle name="40% - Accent5 7 2" xfId="8473"/>
    <cellStyle name="40% - Accent5 7 2 2" xfId="8474"/>
    <cellStyle name="40% - Accent5 7 2 2 2" xfId="8475"/>
    <cellStyle name="40% - Accent5 7 2 2 2 2" xfId="8476"/>
    <cellStyle name="40% - Accent5 7 2 2 3" xfId="8477"/>
    <cellStyle name="40% - Accent5 7 2 2 3 2" xfId="8478"/>
    <cellStyle name="40% - Accent5 7 2 2 4" xfId="8479"/>
    <cellStyle name="40% - Accent5 7 2 3" xfId="8480"/>
    <cellStyle name="40% - Accent5 7 2 3 2" xfId="8481"/>
    <cellStyle name="40% - Accent5 7 2 4" xfId="8482"/>
    <cellStyle name="40% - Accent5 7 2 4 2" xfId="8483"/>
    <cellStyle name="40% - Accent5 7 2 5" xfId="8484"/>
    <cellStyle name="40% - Accent5 7 3" xfId="8485"/>
    <cellStyle name="40% - Accent5 7 3 2" xfId="8486"/>
    <cellStyle name="40% - Accent5 7 3 2 2" xfId="8487"/>
    <cellStyle name="40% - Accent5 7 3 3" xfId="8488"/>
    <cellStyle name="40% - Accent5 7 3 3 2" xfId="8489"/>
    <cellStyle name="40% - Accent5 7 3 4" xfId="8490"/>
    <cellStyle name="40% - Accent5 7 4" xfId="8491"/>
    <cellStyle name="40% - Accent5 7 4 2" xfId="8492"/>
    <cellStyle name="40% - Accent5 7 4 2 2" xfId="8493"/>
    <cellStyle name="40% - Accent5 7 4 3" xfId="8494"/>
    <cellStyle name="40% - Accent5 7 4 3 2" xfId="8495"/>
    <cellStyle name="40% - Accent5 7 4 4" xfId="8496"/>
    <cellStyle name="40% - Accent5 7 5" xfId="8497"/>
    <cellStyle name="40% - Accent5 7 5 2" xfId="8498"/>
    <cellStyle name="40% - Accent5 7 6" xfId="8499"/>
    <cellStyle name="40% - Accent5 7 6 2" xfId="8500"/>
    <cellStyle name="40% - Accent5 7 7" xfId="8501"/>
    <cellStyle name="40% - Accent5 8" xfId="435"/>
    <cellStyle name="40% - Accent5 8 2" xfId="8502"/>
    <cellStyle name="40% - Accent5 8 2 2" xfId="8503"/>
    <cellStyle name="40% - Accent5 8 2 2 2" xfId="8504"/>
    <cellStyle name="40% - Accent5 8 2 2 2 2" xfId="8505"/>
    <cellStyle name="40% - Accent5 8 2 2 3" xfId="8506"/>
    <cellStyle name="40% - Accent5 8 2 2 3 2" xfId="8507"/>
    <cellStyle name="40% - Accent5 8 2 2 4" xfId="8508"/>
    <cellStyle name="40% - Accent5 8 2 3" xfId="8509"/>
    <cellStyle name="40% - Accent5 8 2 3 2" xfId="8510"/>
    <cellStyle name="40% - Accent5 8 2 4" xfId="8511"/>
    <cellStyle name="40% - Accent5 8 2 4 2" xfId="8512"/>
    <cellStyle name="40% - Accent5 8 2 5" xfId="8513"/>
    <cellStyle name="40% - Accent5 8 3" xfId="8514"/>
    <cellStyle name="40% - Accent5 8 3 2" xfId="8515"/>
    <cellStyle name="40% - Accent5 8 3 2 2" xfId="8516"/>
    <cellStyle name="40% - Accent5 8 3 3" xfId="8517"/>
    <cellStyle name="40% - Accent5 8 3 3 2" xfId="8518"/>
    <cellStyle name="40% - Accent5 8 3 4" xfId="8519"/>
    <cellStyle name="40% - Accent5 8 4" xfId="8520"/>
    <cellStyle name="40% - Accent5 8 4 2" xfId="8521"/>
    <cellStyle name="40% - Accent5 8 4 2 2" xfId="8522"/>
    <cellStyle name="40% - Accent5 8 4 3" xfId="8523"/>
    <cellStyle name="40% - Accent5 8 4 3 2" xfId="8524"/>
    <cellStyle name="40% - Accent5 8 4 4" xfId="8525"/>
    <cellStyle name="40% - Accent5 8 5" xfId="8526"/>
    <cellStyle name="40% - Accent5 8 5 2" xfId="8527"/>
    <cellStyle name="40% - Accent5 8 6" xfId="8528"/>
    <cellStyle name="40% - Accent5 8 6 2" xfId="8529"/>
    <cellStyle name="40% - Accent5 8 7" xfId="8530"/>
    <cellStyle name="40% - Accent5 9" xfId="436"/>
    <cellStyle name="40% - Accent5 9 2" xfId="8531"/>
    <cellStyle name="40% - Accent5 9 2 2" xfId="8532"/>
    <cellStyle name="40% - Accent5 9 2 2 2" xfId="8533"/>
    <cellStyle name="40% - Accent5 9 2 2 2 2" xfId="8534"/>
    <cellStyle name="40% - Accent5 9 2 2 3" xfId="8535"/>
    <cellStyle name="40% - Accent5 9 2 2 3 2" xfId="8536"/>
    <cellStyle name="40% - Accent5 9 2 2 4" xfId="8537"/>
    <cellStyle name="40% - Accent5 9 2 3" xfId="8538"/>
    <cellStyle name="40% - Accent5 9 2 3 2" xfId="8539"/>
    <cellStyle name="40% - Accent5 9 2 4" xfId="8540"/>
    <cellStyle name="40% - Accent5 9 2 4 2" xfId="8541"/>
    <cellStyle name="40% - Accent5 9 2 5" xfId="8542"/>
    <cellStyle name="40% - Accent5 9 3" xfId="8543"/>
    <cellStyle name="40% - Accent5 9 3 2" xfId="8544"/>
    <cellStyle name="40% - Accent5 9 3 2 2" xfId="8545"/>
    <cellStyle name="40% - Accent5 9 3 3" xfId="8546"/>
    <cellStyle name="40% - Accent5 9 3 3 2" xfId="8547"/>
    <cellStyle name="40% - Accent5 9 3 4" xfId="8548"/>
    <cellStyle name="40% - Accent5 9 4" xfId="8549"/>
    <cellStyle name="40% - Accent5 9 4 2" xfId="8550"/>
    <cellStyle name="40% - Accent5 9 4 2 2" xfId="8551"/>
    <cellStyle name="40% - Accent5 9 4 3" xfId="8552"/>
    <cellStyle name="40% - Accent5 9 4 3 2" xfId="8553"/>
    <cellStyle name="40% - Accent5 9 4 4" xfId="8554"/>
    <cellStyle name="40% - Accent5 9 5" xfId="8555"/>
    <cellStyle name="40% - Accent5 9 5 2" xfId="8556"/>
    <cellStyle name="40% - Accent5 9 6" xfId="8557"/>
    <cellStyle name="40% - Accent5 9 6 2" xfId="8558"/>
    <cellStyle name="40% - Accent5 9 7" xfId="8559"/>
    <cellStyle name="40% - Accent6" xfId="1092" builtinId="51" customBuiltin="1"/>
    <cellStyle name="40% - Accent6 10" xfId="437"/>
    <cellStyle name="40% - Accent6 10 2" xfId="8560"/>
    <cellStyle name="40% - Accent6 10 2 2" xfId="8561"/>
    <cellStyle name="40% - Accent6 10 2 2 2" xfId="8562"/>
    <cellStyle name="40% - Accent6 10 2 2 2 2" xfId="8563"/>
    <cellStyle name="40% - Accent6 10 2 2 3" xfId="8564"/>
    <cellStyle name="40% - Accent6 10 2 2 3 2" xfId="8565"/>
    <cellStyle name="40% - Accent6 10 2 2 4" xfId="8566"/>
    <cellStyle name="40% - Accent6 10 2 3" xfId="8567"/>
    <cellStyle name="40% - Accent6 10 2 3 2" xfId="8568"/>
    <cellStyle name="40% - Accent6 10 2 4" xfId="8569"/>
    <cellStyle name="40% - Accent6 10 2 4 2" xfId="8570"/>
    <cellStyle name="40% - Accent6 10 2 5" xfId="8571"/>
    <cellStyle name="40% - Accent6 10 3" xfId="8572"/>
    <cellStyle name="40% - Accent6 10 3 2" xfId="8573"/>
    <cellStyle name="40% - Accent6 10 3 2 2" xfId="8574"/>
    <cellStyle name="40% - Accent6 10 3 3" xfId="8575"/>
    <cellStyle name="40% - Accent6 10 3 3 2" xfId="8576"/>
    <cellStyle name="40% - Accent6 10 3 4" xfId="8577"/>
    <cellStyle name="40% - Accent6 10 4" xfId="8578"/>
    <cellStyle name="40% - Accent6 10 4 2" xfId="8579"/>
    <cellStyle name="40% - Accent6 10 4 2 2" xfId="8580"/>
    <cellStyle name="40% - Accent6 10 4 3" xfId="8581"/>
    <cellStyle name="40% - Accent6 10 4 3 2" xfId="8582"/>
    <cellStyle name="40% - Accent6 10 4 4" xfId="8583"/>
    <cellStyle name="40% - Accent6 10 5" xfId="8584"/>
    <cellStyle name="40% - Accent6 10 5 2" xfId="8585"/>
    <cellStyle name="40% - Accent6 10 6" xfId="8586"/>
    <cellStyle name="40% - Accent6 10 6 2" xfId="8587"/>
    <cellStyle name="40% - Accent6 10 7" xfId="8588"/>
    <cellStyle name="40% - Accent6 11" xfId="438"/>
    <cellStyle name="40% - Accent6 11 2" xfId="8589"/>
    <cellStyle name="40% - Accent6 11 2 2" xfId="8590"/>
    <cellStyle name="40% - Accent6 11 2 2 2" xfId="8591"/>
    <cellStyle name="40% - Accent6 11 2 2 2 2" xfId="8592"/>
    <cellStyle name="40% - Accent6 11 2 2 3" xfId="8593"/>
    <cellStyle name="40% - Accent6 11 2 2 3 2" xfId="8594"/>
    <cellStyle name="40% - Accent6 11 2 2 4" xfId="8595"/>
    <cellStyle name="40% - Accent6 11 2 3" xfId="8596"/>
    <cellStyle name="40% - Accent6 11 2 3 2" xfId="8597"/>
    <cellStyle name="40% - Accent6 11 2 4" xfId="8598"/>
    <cellStyle name="40% - Accent6 11 2 4 2" xfId="8599"/>
    <cellStyle name="40% - Accent6 11 2 5" xfId="8600"/>
    <cellStyle name="40% - Accent6 11 3" xfId="8601"/>
    <cellStyle name="40% - Accent6 11 3 2" xfId="8602"/>
    <cellStyle name="40% - Accent6 11 3 2 2" xfId="8603"/>
    <cellStyle name="40% - Accent6 11 3 3" xfId="8604"/>
    <cellStyle name="40% - Accent6 11 3 3 2" xfId="8605"/>
    <cellStyle name="40% - Accent6 11 3 4" xfId="8606"/>
    <cellStyle name="40% - Accent6 11 4" xfId="8607"/>
    <cellStyle name="40% - Accent6 11 4 2" xfId="8608"/>
    <cellStyle name="40% - Accent6 11 4 2 2" xfId="8609"/>
    <cellStyle name="40% - Accent6 11 4 3" xfId="8610"/>
    <cellStyle name="40% - Accent6 11 4 3 2" xfId="8611"/>
    <cellStyle name="40% - Accent6 11 4 4" xfId="8612"/>
    <cellStyle name="40% - Accent6 11 5" xfId="8613"/>
    <cellStyle name="40% - Accent6 11 5 2" xfId="8614"/>
    <cellStyle name="40% - Accent6 11 6" xfId="8615"/>
    <cellStyle name="40% - Accent6 11 6 2" xfId="8616"/>
    <cellStyle name="40% - Accent6 11 7" xfId="8617"/>
    <cellStyle name="40% - Accent6 12" xfId="762"/>
    <cellStyle name="40% - Accent6 12 2" xfId="8618"/>
    <cellStyle name="40% - Accent6 12 2 2" xfId="8619"/>
    <cellStyle name="40% - Accent6 12 2 2 2" xfId="8620"/>
    <cellStyle name="40% - Accent6 12 2 2 2 2" xfId="8621"/>
    <cellStyle name="40% - Accent6 12 2 2 3" xfId="8622"/>
    <cellStyle name="40% - Accent6 12 2 2 3 2" xfId="8623"/>
    <cellStyle name="40% - Accent6 12 2 2 4" xfId="8624"/>
    <cellStyle name="40% - Accent6 12 2 3" xfId="8625"/>
    <cellStyle name="40% - Accent6 12 2 3 2" xfId="8626"/>
    <cellStyle name="40% - Accent6 12 2 4" xfId="8627"/>
    <cellStyle name="40% - Accent6 12 2 4 2" xfId="8628"/>
    <cellStyle name="40% - Accent6 12 2 5" xfId="8629"/>
    <cellStyle name="40% - Accent6 12 3" xfId="8630"/>
    <cellStyle name="40% - Accent6 12 3 2" xfId="8631"/>
    <cellStyle name="40% - Accent6 12 3 2 2" xfId="8632"/>
    <cellStyle name="40% - Accent6 12 3 3" xfId="8633"/>
    <cellStyle name="40% - Accent6 12 3 3 2" xfId="8634"/>
    <cellStyle name="40% - Accent6 12 3 4" xfId="8635"/>
    <cellStyle name="40% - Accent6 12 4" xfId="8636"/>
    <cellStyle name="40% - Accent6 12 4 2" xfId="8637"/>
    <cellStyle name="40% - Accent6 12 4 2 2" xfId="8638"/>
    <cellStyle name="40% - Accent6 12 4 3" xfId="8639"/>
    <cellStyle name="40% - Accent6 12 4 3 2" xfId="8640"/>
    <cellStyle name="40% - Accent6 12 4 4" xfId="8641"/>
    <cellStyle name="40% - Accent6 12 5" xfId="8642"/>
    <cellStyle name="40% - Accent6 12 5 2" xfId="8643"/>
    <cellStyle name="40% - Accent6 12 6" xfId="8644"/>
    <cellStyle name="40% - Accent6 12 6 2" xfId="8645"/>
    <cellStyle name="40% - Accent6 12 7" xfId="8646"/>
    <cellStyle name="40% - Accent6 13" xfId="763"/>
    <cellStyle name="40% - Accent6 13 2" xfId="8647"/>
    <cellStyle name="40% - Accent6 13 2 2" xfId="8648"/>
    <cellStyle name="40% - Accent6 13 2 2 2" xfId="8649"/>
    <cellStyle name="40% - Accent6 13 2 2 2 2" xfId="8650"/>
    <cellStyle name="40% - Accent6 13 2 2 3" xfId="8651"/>
    <cellStyle name="40% - Accent6 13 2 2 3 2" xfId="8652"/>
    <cellStyle name="40% - Accent6 13 2 2 4" xfId="8653"/>
    <cellStyle name="40% - Accent6 13 2 3" xfId="8654"/>
    <cellStyle name="40% - Accent6 13 2 3 2" xfId="8655"/>
    <cellStyle name="40% - Accent6 13 2 4" xfId="8656"/>
    <cellStyle name="40% - Accent6 13 2 4 2" xfId="8657"/>
    <cellStyle name="40% - Accent6 13 2 5" xfId="8658"/>
    <cellStyle name="40% - Accent6 13 3" xfId="8659"/>
    <cellStyle name="40% - Accent6 13 3 2" xfId="8660"/>
    <cellStyle name="40% - Accent6 13 3 2 2" xfId="8661"/>
    <cellStyle name="40% - Accent6 13 3 3" xfId="8662"/>
    <cellStyle name="40% - Accent6 13 3 3 2" xfId="8663"/>
    <cellStyle name="40% - Accent6 13 3 4" xfId="8664"/>
    <cellStyle name="40% - Accent6 13 4" xfId="8665"/>
    <cellStyle name="40% - Accent6 13 4 2" xfId="8666"/>
    <cellStyle name="40% - Accent6 13 4 2 2" xfId="8667"/>
    <cellStyle name="40% - Accent6 13 4 3" xfId="8668"/>
    <cellStyle name="40% - Accent6 13 4 3 2" xfId="8669"/>
    <cellStyle name="40% - Accent6 13 4 4" xfId="8670"/>
    <cellStyle name="40% - Accent6 13 5" xfId="8671"/>
    <cellStyle name="40% - Accent6 13 5 2" xfId="8672"/>
    <cellStyle name="40% - Accent6 13 6" xfId="8673"/>
    <cellStyle name="40% - Accent6 13 6 2" xfId="8674"/>
    <cellStyle name="40% - Accent6 13 7" xfId="8675"/>
    <cellStyle name="40% - Accent6 14" xfId="8676"/>
    <cellStyle name="40% - Accent6 14 2" xfId="8677"/>
    <cellStyle name="40% - Accent6 14 2 2" xfId="8678"/>
    <cellStyle name="40% - Accent6 14 2 2 2" xfId="8679"/>
    <cellStyle name="40% - Accent6 14 2 2 2 2" xfId="8680"/>
    <cellStyle name="40% - Accent6 14 2 2 3" xfId="8681"/>
    <cellStyle name="40% - Accent6 14 2 2 3 2" xfId="8682"/>
    <cellStyle name="40% - Accent6 14 2 2 4" xfId="8683"/>
    <cellStyle name="40% - Accent6 14 2 3" xfId="8684"/>
    <cellStyle name="40% - Accent6 14 2 3 2" xfId="8685"/>
    <cellStyle name="40% - Accent6 14 2 4" xfId="8686"/>
    <cellStyle name="40% - Accent6 14 2 4 2" xfId="8687"/>
    <cellStyle name="40% - Accent6 14 2 5" xfId="8688"/>
    <cellStyle name="40% - Accent6 14 3" xfId="8689"/>
    <cellStyle name="40% - Accent6 14 3 2" xfId="8690"/>
    <cellStyle name="40% - Accent6 14 3 2 2" xfId="8691"/>
    <cellStyle name="40% - Accent6 14 3 3" xfId="8692"/>
    <cellStyle name="40% - Accent6 14 3 3 2" xfId="8693"/>
    <cellStyle name="40% - Accent6 14 3 4" xfId="8694"/>
    <cellStyle name="40% - Accent6 14 4" xfId="8695"/>
    <cellStyle name="40% - Accent6 14 4 2" xfId="8696"/>
    <cellStyle name="40% - Accent6 14 4 2 2" xfId="8697"/>
    <cellStyle name="40% - Accent6 14 4 3" xfId="8698"/>
    <cellStyle name="40% - Accent6 14 4 3 2" xfId="8699"/>
    <cellStyle name="40% - Accent6 14 4 4" xfId="8700"/>
    <cellStyle name="40% - Accent6 14 5" xfId="8701"/>
    <cellStyle name="40% - Accent6 14 5 2" xfId="8702"/>
    <cellStyle name="40% - Accent6 14 6" xfId="8703"/>
    <cellStyle name="40% - Accent6 14 6 2" xfId="8704"/>
    <cellStyle name="40% - Accent6 14 7" xfId="8705"/>
    <cellStyle name="40% - Accent6 15" xfId="8706"/>
    <cellStyle name="40% - Accent6 15 2" xfId="8707"/>
    <cellStyle name="40% - Accent6 15 2 2" xfId="8708"/>
    <cellStyle name="40% - Accent6 15 2 2 2" xfId="8709"/>
    <cellStyle name="40% - Accent6 15 2 2 2 2" xfId="8710"/>
    <cellStyle name="40% - Accent6 15 2 2 3" xfId="8711"/>
    <cellStyle name="40% - Accent6 15 2 2 3 2" xfId="8712"/>
    <cellStyle name="40% - Accent6 15 2 2 4" xfId="8713"/>
    <cellStyle name="40% - Accent6 15 2 3" xfId="8714"/>
    <cellStyle name="40% - Accent6 15 2 3 2" xfId="8715"/>
    <cellStyle name="40% - Accent6 15 2 4" xfId="8716"/>
    <cellStyle name="40% - Accent6 15 2 4 2" xfId="8717"/>
    <cellStyle name="40% - Accent6 15 2 5" xfId="8718"/>
    <cellStyle name="40% - Accent6 15 3" xfId="8719"/>
    <cellStyle name="40% - Accent6 15 3 2" xfId="8720"/>
    <cellStyle name="40% - Accent6 15 3 2 2" xfId="8721"/>
    <cellStyle name="40% - Accent6 15 3 3" xfId="8722"/>
    <cellStyle name="40% - Accent6 15 3 3 2" xfId="8723"/>
    <cellStyle name="40% - Accent6 15 3 4" xfId="8724"/>
    <cellStyle name="40% - Accent6 15 4" xfId="8725"/>
    <cellStyle name="40% - Accent6 15 4 2" xfId="8726"/>
    <cellStyle name="40% - Accent6 15 4 2 2" xfId="8727"/>
    <cellStyle name="40% - Accent6 15 4 3" xfId="8728"/>
    <cellStyle name="40% - Accent6 15 4 3 2" xfId="8729"/>
    <cellStyle name="40% - Accent6 15 4 4" xfId="8730"/>
    <cellStyle name="40% - Accent6 15 5" xfId="8731"/>
    <cellStyle name="40% - Accent6 15 5 2" xfId="8732"/>
    <cellStyle name="40% - Accent6 15 6" xfId="8733"/>
    <cellStyle name="40% - Accent6 15 6 2" xfId="8734"/>
    <cellStyle name="40% - Accent6 15 7" xfId="8735"/>
    <cellStyle name="40% - Accent6 16" xfId="8736"/>
    <cellStyle name="40% - Accent6 16 2" xfId="8737"/>
    <cellStyle name="40% - Accent6 16 2 2" xfId="8738"/>
    <cellStyle name="40% - Accent6 16 2 2 2" xfId="8739"/>
    <cellStyle name="40% - Accent6 16 2 2 2 2" xfId="8740"/>
    <cellStyle name="40% - Accent6 16 2 2 3" xfId="8741"/>
    <cellStyle name="40% - Accent6 16 2 2 3 2" xfId="8742"/>
    <cellStyle name="40% - Accent6 16 2 2 4" xfId="8743"/>
    <cellStyle name="40% - Accent6 16 2 3" xfId="8744"/>
    <cellStyle name="40% - Accent6 16 2 3 2" xfId="8745"/>
    <cellStyle name="40% - Accent6 16 2 4" xfId="8746"/>
    <cellStyle name="40% - Accent6 16 2 4 2" xfId="8747"/>
    <cellStyle name="40% - Accent6 16 2 5" xfId="8748"/>
    <cellStyle name="40% - Accent6 16 3" xfId="8749"/>
    <cellStyle name="40% - Accent6 16 3 2" xfId="8750"/>
    <cellStyle name="40% - Accent6 16 3 2 2" xfId="8751"/>
    <cellStyle name="40% - Accent6 16 3 3" xfId="8752"/>
    <cellStyle name="40% - Accent6 16 3 3 2" xfId="8753"/>
    <cellStyle name="40% - Accent6 16 3 4" xfId="8754"/>
    <cellStyle name="40% - Accent6 16 4" xfId="8755"/>
    <cellStyle name="40% - Accent6 16 4 2" xfId="8756"/>
    <cellStyle name="40% - Accent6 16 4 2 2" xfId="8757"/>
    <cellStyle name="40% - Accent6 16 4 3" xfId="8758"/>
    <cellStyle name="40% - Accent6 16 4 3 2" xfId="8759"/>
    <cellStyle name="40% - Accent6 16 4 4" xfId="8760"/>
    <cellStyle name="40% - Accent6 16 5" xfId="8761"/>
    <cellStyle name="40% - Accent6 16 5 2" xfId="8762"/>
    <cellStyle name="40% - Accent6 16 6" xfId="8763"/>
    <cellStyle name="40% - Accent6 16 6 2" xfId="8764"/>
    <cellStyle name="40% - Accent6 16 7" xfId="8765"/>
    <cellStyle name="40% - Accent6 17" xfId="8766"/>
    <cellStyle name="40% - Accent6 17 2" xfId="8767"/>
    <cellStyle name="40% - Accent6 17 2 2" xfId="8768"/>
    <cellStyle name="40% - Accent6 17 2 2 2" xfId="8769"/>
    <cellStyle name="40% - Accent6 17 2 2 2 2" xfId="8770"/>
    <cellStyle name="40% - Accent6 17 2 2 3" xfId="8771"/>
    <cellStyle name="40% - Accent6 17 2 2 3 2" xfId="8772"/>
    <cellStyle name="40% - Accent6 17 2 2 4" xfId="8773"/>
    <cellStyle name="40% - Accent6 17 2 3" xfId="8774"/>
    <cellStyle name="40% - Accent6 17 2 3 2" xfId="8775"/>
    <cellStyle name="40% - Accent6 17 2 4" xfId="8776"/>
    <cellStyle name="40% - Accent6 17 2 4 2" xfId="8777"/>
    <cellStyle name="40% - Accent6 17 2 5" xfId="8778"/>
    <cellStyle name="40% - Accent6 17 3" xfId="8779"/>
    <cellStyle name="40% - Accent6 17 3 2" xfId="8780"/>
    <cellStyle name="40% - Accent6 17 3 2 2" xfId="8781"/>
    <cellStyle name="40% - Accent6 17 3 3" xfId="8782"/>
    <cellStyle name="40% - Accent6 17 3 3 2" xfId="8783"/>
    <cellStyle name="40% - Accent6 17 3 4" xfId="8784"/>
    <cellStyle name="40% - Accent6 17 4" xfId="8785"/>
    <cellStyle name="40% - Accent6 17 4 2" xfId="8786"/>
    <cellStyle name="40% - Accent6 17 4 2 2" xfId="8787"/>
    <cellStyle name="40% - Accent6 17 4 3" xfId="8788"/>
    <cellStyle name="40% - Accent6 17 4 3 2" xfId="8789"/>
    <cellStyle name="40% - Accent6 17 4 4" xfId="8790"/>
    <cellStyle name="40% - Accent6 17 5" xfId="8791"/>
    <cellStyle name="40% - Accent6 17 5 2" xfId="8792"/>
    <cellStyle name="40% - Accent6 17 6" xfId="8793"/>
    <cellStyle name="40% - Accent6 17 6 2" xfId="8794"/>
    <cellStyle name="40% - Accent6 17 7" xfId="8795"/>
    <cellStyle name="40% - Accent6 18" xfId="8796"/>
    <cellStyle name="40% - Accent6 18 2" xfId="8797"/>
    <cellStyle name="40% - Accent6 18 2 2" xfId="8798"/>
    <cellStyle name="40% - Accent6 18 2 2 2" xfId="8799"/>
    <cellStyle name="40% - Accent6 18 2 2 2 2" xfId="8800"/>
    <cellStyle name="40% - Accent6 18 2 2 3" xfId="8801"/>
    <cellStyle name="40% - Accent6 18 2 2 3 2" xfId="8802"/>
    <cellStyle name="40% - Accent6 18 2 2 4" xfId="8803"/>
    <cellStyle name="40% - Accent6 18 2 3" xfId="8804"/>
    <cellStyle name="40% - Accent6 18 2 3 2" xfId="8805"/>
    <cellStyle name="40% - Accent6 18 2 4" xfId="8806"/>
    <cellStyle name="40% - Accent6 18 2 4 2" xfId="8807"/>
    <cellStyle name="40% - Accent6 18 2 5" xfId="8808"/>
    <cellStyle name="40% - Accent6 18 3" xfId="8809"/>
    <cellStyle name="40% - Accent6 18 3 2" xfId="8810"/>
    <cellStyle name="40% - Accent6 18 3 2 2" xfId="8811"/>
    <cellStyle name="40% - Accent6 18 3 3" xfId="8812"/>
    <cellStyle name="40% - Accent6 18 3 3 2" xfId="8813"/>
    <cellStyle name="40% - Accent6 18 3 4" xfId="8814"/>
    <cellStyle name="40% - Accent6 18 4" xfId="8815"/>
    <cellStyle name="40% - Accent6 18 4 2" xfId="8816"/>
    <cellStyle name="40% - Accent6 18 4 2 2" xfId="8817"/>
    <cellStyle name="40% - Accent6 18 4 3" xfId="8818"/>
    <cellStyle name="40% - Accent6 18 4 3 2" xfId="8819"/>
    <cellStyle name="40% - Accent6 18 4 4" xfId="8820"/>
    <cellStyle name="40% - Accent6 18 5" xfId="8821"/>
    <cellStyle name="40% - Accent6 18 5 2" xfId="8822"/>
    <cellStyle name="40% - Accent6 18 6" xfId="8823"/>
    <cellStyle name="40% - Accent6 18 6 2" xfId="8824"/>
    <cellStyle name="40% - Accent6 18 7" xfId="8825"/>
    <cellStyle name="40% - Accent6 19" xfId="8826"/>
    <cellStyle name="40% - Accent6 19 2" xfId="8827"/>
    <cellStyle name="40% - Accent6 19 2 2" xfId="8828"/>
    <cellStyle name="40% - Accent6 19 2 2 2" xfId="8829"/>
    <cellStyle name="40% - Accent6 19 2 2 2 2" xfId="8830"/>
    <cellStyle name="40% - Accent6 19 2 2 3" xfId="8831"/>
    <cellStyle name="40% - Accent6 19 2 2 3 2" xfId="8832"/>
    <cellStyle name="40% - Accent6 19 2 2 4" xfId="8833"/>
    <cellStyle name="40% - Accent6 19 2 3" xfId="8834"/>
    <cellStyle name="40% - Accent6 19 2 3 2" xfId="8835"/>
    <cellStyle name="40% - Accent6 19 2 4" xfId="8836"/>
    <cellStyle name="40% - Accent6 19 2 4 2" xfId="8837"/>
    <cellStyle name="40% - Accent6 19 2 5" xfId="8838"/>
    <cellStyle name="40% - Accent6 19 3" xfId="8839"/>
    <cellStyle name="40% - Accent6 19 3 2" xfId="8840"/>
    <cellStyle name="40% - Accent6 19 3 2 2" xfId="8841"/>
    <cellStyle name="40% - Accent6 19 3 3" xfId="8842"/>
    <cellStyle name="40% - Accent6 19 3 3 2" xfId="8843"/>
    <cellStyle name="40% - Accent6 19 3 4" xfId="8844"/>
    <cellStyle name="40% - Accent6 19 4" xfId="8845"/>
    <cellStyle name="40% - Accent6 19 4 2" xfId="8846"/>
    <cellStyle name="40% - Accent6 19 4 2 2" xfId="8847"/>
    <cellStyle name="40% - Accent6 19 4 3" xfId="8848"/>
    <cellStyle name="40% - Accent6 19 4 3 2" xfId="8849"/>
    <cellStyle name="40% - Accent6 19 4 4" xfId="8850"/>
    <cellStyle name="40% - Accent6 19 5" xfId="8851"/>
    <cellStyle name="40% - Accent6 19 5 2" xfId="8852"/>
    <cellStyle name="40% - Accent6 19 6" xfId="8853"/>
    <cellStyle name="40% - Accent6 19 6 2" xfId="8854"/>
    <cellStyle name="40% - Accent6 19 7" xfId="8855"/>
    <cellStyle name="40% - Accent6 2" xfId="83"/>
    <cellStyle name="40% - Accent6 2 2" xfId="764"/>
    <cellStyle name="40% - Accent6 2 3" xfId="8856"/>
    <cellStyle name="40% - Accent6 2 3 2" xfId="8857"/>
    <cellStyle name="40% - Accent6 2 3 2 2" xfId="8858"/>
    <cellStyle name="40% - Accent6 2 3 2 2 2" xfId="8859"/>
    <cellStyle name="40% - Accent6 2 3 2 2 2 2" xfId="8860"/>
    <cellStyle name="40% - Accent6 2 3 2 2 3" xfId="8861"/>
    <cellStyle name="40% - Accent6 2 3 2 2 3 2" xfId="8862"/>
    <cellStyle name="40% - Accent6 2 3 2 2 4" xfId="8863"/>
    <cellStyle name="40% - Accent6 2 3 2 3" xfId="8864"/>
    <cellStyle name="40% - Accent6 2 3 2 3 2" xfId="8865"/>
    <cellStyle name="40% - Accent6 2 3 2 4" xfId="8866"/>
    <cellStyle name="40% - Accent6 2 3 2 4 2" xfId="8867"/>
    <cellStyle name="40% - Accent6 2 3 2 5" xfId="8868"/>
    <cellStyle name="40% - Accent6 2 3 3" xfId="8869"/>
    <cellStyle name="40% - Accent6 2 3 3 2" xfId="8870"/>
    <cellStyle name="40% - Accent6 2 3 3 2 2" xfId="8871"/>
    <cellStyle name="40% - Accent6 2 3 3 3" xfId="8872"/>
    <cellStyle name="40% - Accent6 2 3 3 3 2" xfId="8873"/>
    <cellStyle name="40% - Accent6 2 3 3 4" xfId="8874"/>
    <cellStyle name="40% - Accent6 2 3 4" xfId="8875"/>
    <cellStyle name="40% - Accent6 2 3 4 2" xfId="8876"/>
    <cellStyle name="40% - Accent6 2 3 4 2 2" xfId="8877"/>
    <cellStyle name="40% - Accent6 2 3 4 3" xfId="8878"/>
    <cellStyle name="40% - Accent6 2 3 4 3 2" xfId="8879"/>
    <cellStyle name="40% - Accent6 2 3 4 4" xfId="8880"/>
    <cellStyle name="40% - Accent6 2 3 5" xfId="8881"/>
    <cellStyle name="40% - Accent6 2 3 5 2" xfId="8882"/>
    <cellStyle name="40% - Accent6 2 3 6" xfId="8883"/>
    <cellStyle name="40% - Accent6 2 3 6 2" xfId="8884"/>
    <cellStyle name="40% - Accent6 2 3 7" xfId="8885"/>
    <cellStyle name="40% - Accent6 20" xfId="8886"/>
    <cellStyle name="40% - Accent6 20 2" xfId="8887"/>
    <cellStyle name="40% - Accent6 20 2 2" xfId="8888"/>
    <cellStyle name="40% - Accent6 20 2 2 2" xfId="8889"/>
    <cellStyle name="40% - Accent6 20 2 2 2 2" xfId="8890"/>
    <cellStyle name="40% - Accent6 20 2 2 3" xfId="8891"/>
    <cellStyle name="40% - Accent6 20 2 2 3 2" xfId="8892"/>
    <cellStyle name="40% - Accent6 20 2 2 4" xfId="8893"/>
    <cellStyle name="40% - Accent6 20 2 3" xfId="8894"/>
    <cellStyle name="40% - Accent6 20 2 3 2" xfId="8895"/>
    <cellStyle name="40% - Accent6 20 2 4" xfId="8896"/>
    <cellStyle name="40% - Accent6 20 2 4 2" xfId="8897"/>
    <cellStyle name="40% - Accent6 20 2 5" xfId="8898"/>
    <cellStyle name="40% - Accent6 20 3" xfId="8899"/>
    <cellStyle name="40% - Accent6 20 3 2" xfId="8900"/>
    <cellStyle name="40% - Accent6 20 3 2 2" xfId="8901"/>
    <cellStyle name="40% - Accent6 20 3 3" xfId="8902"/>
    <cellStyle name="40% - Accent6 20 3 3 2" xfId="8903"/>
    <cellStyle name="40% - Accent6 20 3 4" xfId="8904"/>
    <cellStyle name="40% - Accent6 20 4" xfId="8905"/>
    <cellStyle name="40% - Accent6 20 4 2" xfId="8906"/>
    <cellStyle name="40% - Accent6 20 4 2 2" xfId="8907"/>
    <cellStyle name="40% - Accent6 20 4 3" xfId="8908"/>
    <cellStyle name="40% - Accent6 20 4 3 2" xfId="8909"/>
    <cellStyle name="40% - Accent6 20 4 4" xfId="8910"/>
    <cellStyle name="40% - Accent6 20 5" xfId="8911"/>
    <cellStyle name="40% - Accent6 20 5 2" xfId="8912"/>
    <cellStyle name="40% - Accent6 20 6" xfId="8913"/>
    <cellStyle name="40% - Accent6 20 6 2" xfId="8914"/>
    <cellStyle name="40% - Accent6 20 7" xfId="8915"/>
    <cellStyle name="40% - Accent6 21" xfId="8916"/>
    <cellStyle name="40% - Accent6 22" xfId="8917"/>
    <cellStyle name="40% - Accent6 22 2" xfId="8918"/>
    <cellStyle name="40% - Accent6 22 2 2" xfId="8919"/>
    <cellStyle name="40% - Accent6 22 2 2 2" xfId="8920"/>
    <cellStyle name="40% - Accent6 22 2 2 2 2" xfId="8921"/>
    <cellStyle name="40% - Accent6 22 2 2 3" xfId="8922"/>
    <cellStyle name="40% - Accent6 22 2 2 3 2" xfId="8923"/>
    <cellStyle name="40% - Accent6 22 2 2 4" xfId="8924"/>
    <cellStyle name="40% - Accent6 22 2 3" xfId="8925"/>
    <cellStyle name="40% - Accent6 22 2 3 2" xfId="8926"/>
    <cellStyle name="40% - Accent6 22 2 4" xfId="8927"/>
    <cellStyle name="40% - Accent6 22 2 4 2" xfId="8928"/>
    <cellStyle name="40% - Accent6 22 2 5" xfId="8929"/>
    <cellStyle name="40% - Accent6 22 3" xfId="8930"/>
    <cellStyle name="40% - Accent6 22 3 2" xfId="8931"/>
    <cellStyle name="40% - Accent6 22 3 2 2" xfId="8932"/>
    <cellStyle name="40% - Accent6 22 3 3" xfId="8933"/>
    <cellStyle name="40% - Accent6 22 3 3 2" xfId="8934"/>
    <cellStyle name="40% - Accent6 22 3 4" xfId="8935"/>
    <cellStyle name="40% - Accent6 22 4" xfId="8936"/>
    <cellStyle name="40% - Accent6 22 4 2" xfId="8937"/>
    <cellStyle name="40% - Accent6 22 4 2 2" xfId="8938"/>
    <cellStyle name="40% - Accent6 22 4 3" xfId="8939"/>
    <cellStyle name="40% - Accent6 22 4 3 2" xfId="8940"/>
    <cellStyle name="40% - Accent6 22 4 4" xfId="8941"/>
    <cellStyle name="40% - Accent6 22 5" xfId="8942"/>
    <cellStyle name="40% - Accent6 22 5 2" xfId="8943"/>
    <cellStyle name="40% - Accent6 22 6" xfId="8944"/>
    <cellStyle name="40% - Accent6 22 6 2" xfId="8945"/>
    <cellStyle name="40% - Accent6 22 7" xfId="8946"/>
    <cellStyle name="40% - Accent6 23" xfId="8947"/>
    <cellStyle name="40% - Accent6 23 2" xfId="8948"/>
    <cellStyle name="40% - Accent6 23 2 2" xfId="8949"/>
    <cellStyle name="40% - Accent6 23 2 2 2" xfId="8950"/>
    <cellStyle name="40% - Accent6 23 2 3" xfId="8951"/>
    <cellStyle name="40% - Accent6 23 2 3 2" xfId="8952"/>
    <cellStyle name="40% - Accent6 23 2 4" xfId="8953"/>
    <cellStyle name="40% - Accent6 23 3" xfId="8954"/>
    <cellStyle name="40% - Accent6 23 3 2" xfId="8955"/>
    <cellStyle name="40% - Accent6 23 4" xfId="8956"/>
    <cellStyle name="40% - Accent6 23 4 2" xfId="8957"/>
    <cellStyle name="40% - Accent6 23 5" xfId="8958"/>
    <cellStyle name="40% - Accent6 24" xfId="8959"/>
    <cellStyle name="40% - Accent6 24 2" xfId="8960"/>
    <cellStyle name="40% - Accent6 24 2 2" xfId="8961"/>
    <cellStyle name="40% - Accent6 24 3" xfId="8962"/>
    <cellStyle name="40% - Accent6 24 3 2" xfId="8963"/>
    <cellStyle name="40% - Accent6 24 4" xfId="8964"/>
    <cellStyle name="40% - Accent6 25" xfId="8965"/>
    <cellStyle name="40% - Accent6 25 2" xfId="8966"/>
    <cellStyle name="40% - Accent6 25 2 2" xfId="8967"/>
    <cellStyle name="40% - Accent6 25 3" xfId="8968"/>
    <cellStyle name="40% - Accent6 25 3 2" xfId="8969"/>
    <cellStyle name="40% - Accent6 25 4" xfId="8970"/>
    <cellStyle name="40% - Accent6 26" xfId="8971"/>
    <cellStyle name="40% - Accent6 27" xfId="8972"/>
    <cellStyle name="40% - Accent6 27 2" xfId="8973"/>
    <cellStyle name="40% - Accent6 28" xfId="8974"/>
    <cellStyle name="40% - Accent6 28 2" xfId="8975"/>
    <cellStyle name="40% - Accent6 29" xfId="8976"/>
    <cellStyle name="40% - Accent6 29 2" xfId="8977"/>
    <cellStyle name="40% - Accent6 3" xfId="84"/>
    <cellStyle name="40% - Accent6 3 2" xfId="765"/>
    <cellStyle name="40% - Accent6 3 3" xfId="8978"/>
    <cellStyle name="40% - Accent6 3 3 2" xfId="8979"/>
    <cellStyle name="40% - Accent6 3 3 2 2" xfId="8980"/>
    <cellStyle name="40% - Accent6 3 3 2 2 2" xfId="8981"/>
    <cellStyle name="40% - Accent6 3 3 2 2 2 2" xfId="8982"/>
    <cellStyle name="40% - Accent6 3 3 2 2 3" xfId="8983"/>
    <cellStyle name="40% - Accent6 3 3 2 2 3 2" xfId="8984"/>
    <cellStyle name="40% - Accent6 3 3 2 2 4" xfId="8985"/>
    <cellStyle name="40% - Accent6 3 3 2 3" xfId="8986"/>
    <cellStyle name="40% - Accent6 3 3 2 3 2" xfId="8987"/>
    <cellStyle name="40% - Accent6 3 3 2 4" xfId="8988"/>
    <cellStyle name="40% - Accent6 3 3 2 4 2" xfId="8989"/>
    <cellStyle name="40% - Accent6 3 3 2 5" xfId="8990"/>
    <cellStyle name="40% - Accent6 3 3 3" xfId="8991"/>
    <cellStyle name="40% - Accent6 3 3 3 2" xfId="8992"/>
    <cellStyle name="40% - Accent6 3 3 3 2 2" xfId="8993"/>
    <cellStyle name="40% - Accent6 3 3 3 3" xfId="8994"/>
    <cellStyle name="40% - Accent6 3 3 3 3 2" xfId="8995"/>
    <cellStyle name="40% - Accent6 3 3 3 4" xfId="8996"/>
    <cellStyle name="40% - Accent6 3 3 4" xfId="8997"/>
    <cellStyle name="40% - Accent6 3 3 4 2" xfId="8998"/>
    <cellStyle name="40% - Accent6 3 3 4 2 2" xfId="8999"/>
    <cellStyle name="40% - Accent6 3 3 4 3" xfId="9000"/>
    <cellStyle name="40% - Accent6 3 3 4 3 2" xfId="9001"/>
    <cellStyle name="40% - Accent6 3 3 4 4" xfId="9002"/>
    <cellStyle name="40% - Accent6 3 3 5" xfId="9003"/>
    <cellStyle name="40% - Accent6 3 3 5 2" xfId="9004"/>
    <cellStyle name="40% - Accent6 3 3 6" xfId="9005"/>
    <cellStyle name="40% - Accent6 3 3 6 2" xfId="9006"/>
    <cellStyle name="40% - Accent6 3 3 7" xfId="9007"/>
    <cellStyle name="40% - Accent6 30" xfId="9008"/>
    <cellStyle name="40% - Accent6 31" xfId="9009"/>
    <cellStyle name="40% - Accent6 4" xfId="439"/>
    <cellStyle name="40% - Accent6 4 2" xfId="9010"/>
    <cellStyle name="40% - Accent6 4 2 2" xfId="9011"/>
    <cellStyle name="40% - Accent6 4 2 2 2" xfId="9012"/>
    <cellStyle name="40% - Accent6 4 2 2 2 2" xfId="9013"/>
    <cellStyle name="40% - Accent6 4 2 2 2 2 2" xfId="9014"/>
    <cellStyle name="40% - Accent6 4 2 2 2 3" xfId="9015"/>
    <cellStyle name="40% - Accent6 4 2 2 2 3 2" xfId="9016"/>
    <cellStyle name="40% - Accent6 4 2 2 2 4" xfId="9017"/>
    <cellStyle name="40% - Accent6 4 2 2 3" xfId="9018"/>
    <cellStyle name="40% - Accent6 4 2 2 3 2" xfId="9019"/>
    <cellStyle name="40% - Accent6 4 2 2 4" xfId="9020"/>
    <cellStyle name="40% - Accent6 4 2 2 4 2" xfId="9021"/>
    <cellStyle name="40% - Accent6 4 2 2 5" xfId="9022"/>
    <cellStyle name="40% - Accent6 4 2 3" xfId="9023"/>
    <cellStyle name="40% - Accent6 4 2 3 2" xfId="9024"/>
    <cellStyle name="40% - Accent6 4 2 3 2 2" xfId="9025"/>
    <cellStyle name="40% - Accent6 4 2 3 3" xfId="9026"/>
    <cellStyle name="40% - Accent6 4 2 3 3 2" xfId="9027"/>
    <cellStyle name="40% - Accent6 4 2 3 4" xfId="9028"/>
    <cellStyle name="40% - Accent6 4 2 4" xfId="9029"/>
    <cellStyle name="40% - Accent6 4 2 4 2" xfId="9030"/>
    <cellStyle name="40% - Accent6 4 2 4 2 2" xfId="9031"/>
    <cellStyle name="40% - Accent6 4 2 4 3" xfId="9032"/>
    <cellStyle name="40% - Accent6 4 2 4 3 2" xfId="9033"/>
    <cellStyle name="40% - Accent6 4 2 4 4" xfId="9034"/>
    <cellStyle name="40% - Accent6 4 2 5" xfId="9035"/>
    <cellStyle name="40% - Accent6 4 2 5 2" xfId="9036"/>
    <cellStyle name="40% - Accent6 4 2 6" xfId="9037"/>
    <cellStyle name="40% - Accent6 4 2 6 2" xfId="9038"/>
    <cellStyle name="40% - Accent6 4 2 7" xfId="9039"/>
    <cellStyle name="40% - Accent6 4 3" xfId="9040"/>
    <cellStyle name="40% - Accent6 4 3 2" xfId="9041"/>
    <cellStyle name="40% - Accent6 4 3 2 2" xfId="9042"/>
    <cellStyle name="40% - Accent6 4 3 2 2 2" xfId="9043"/>
    <cellStyle name="40% - Accent6 4 3 2 3" xfId="9044"/>
    <cellStyle name="40% - Accent6 4 3 2 3 2" xfId="9045"/>
    <cellStyle name="40% - Accent6 4 3 2 4" xfId="9046"/>
    <cellStyle name="40% - Accent6 4 3 3" xfId="9047"/>
    <cellStyle name="40% - Accent6 4 3 3 2" xfId="9048"/>
    <cellStyle name="40% - Accent6 4 3 4" xfId="9049"/>
    <cellStyle name="40% - Accent6 4 3 4 2" xfId="9050"/>
    <cellStyle name="40% - Accent6 4 3 5" xfId="9051"/>
    <cellStyle name="40% - Accent6 4 4" xfId="9052"/>
    <cellStyle name="40% - Accent6 4 4 2" xfId="9053"/>
    <cellStyle name="40% - Accent6 4 4 2 2" xfId="9054"/>
    <cellStyle name="40% - Accent6 4 4 3" xfId="9055"/>
    <cellStyle name="40% - Accent6 4 4 3 2" xfId="9056"/>
    <cellStyle name="40% - Accent6 4 4 4" xfId="9057"/>
    <cellStyle name="40% - Accent6 4 5" xfId="9058"/>
    <cellStyle name="40% - Accent6 4 5 2" xfId="9059"/>
    <cellStyle name="40% - Accent6 4 5 2 2" xfId="9060"/>
    <cellStyle name="40% - Accent6 4 5 3" xfId="9061"/>
    <cellStyle name="40% - Accent6 4 5 3 2" xfId="9062"/>
    <cellStyle name="40% - Accent6 4 5 4" xfId="9063"/>
    <cellStyle name="40% - Accent6 4 6" xfId="9064"/>
    <cellStyle name="40% - Accent6 4 6 2" xfId="9065"/>
    <cellStyle name="40% - Accent6 4 7" xfId="9066"/>
    <cellStyle name="40% - Accent6 4 7 2" xfId="9067"/>
    <cellStyle name="40% - Accent6 4 8" xfId="9068"/>
    <cellStyle name="40% - Accent6 5" xfId="440"/>
    <cellStyle name="40% - Accent6 5 2" xfId="9069"/>
    <cellStyle name="40% - Accent6 5 2 2" xfId="9070"/>
    <cellStyle name="40% - Accent6 5 2 2 2" xfId="9071"/>
    <cellStyle name="40% - Accent6 5 2 2 2 2" xfId="9072"/>
    <cellStyle name="40% - Accent6 5 2 2 3" xfId="9073"/>
    <cellStyle name="40% - Accent6 5 2 2 3 2" xfId="9074"/>
    <cellStyle name="40% - Accent6 5 2 2 4" xfId="9075"/>
    <cellStyle name="40% - Accent6 5 2 3" xfId="9076"/>
    <cellStyle name="40% - Accent6 5 2 3 2" xfId="9077"/>
    <cellStyle name="40% - Accent6 5 2 4" xfId="9078"/>
    <cellStyle name="40% - Accent6 5 2 4 2" xfId="9079"/>
    <cellStyle name="40% - Accent6 5 2 5" xfId="9080"/>
    <cellStyle name="40% - Accent6 5 3" xfId="9081"/>
    <cellStyle name="40% - Accent6 5 3 2" xfId="9082"/>
    <cellStyle name="40% - Accent6 5 3 2 2" xfId="9083"/>
    <cellStyle name="40% - Accent6 5 3 3" xfId="9084"/>
    <cellStyle name="40% - Accent6 5 3 3 2" xfId="9085"/>
    <cellStyle name="40% - Accent6 5 3 4" xfId="9086"/>
    <cellStyle name="40% - Accent6 5 4" xfId="9087"/>
    <cellStyle name="40% - Accent6 5 4 2" xfId="9088"/>
    <cellStyle name="40% - Accent6 5 4 2 2" xfId="9089"/>
    <cellStyle name="40% - Accent6 5 4 3" xfId="9090"/>
    <cellStyle name="40% - Accent6 5 4 3 2" xfId="9091"/>
    <cellStyle name="40% - Accent6 5 4 4" xfId="9092"/>
    <cellStyle name="40% - Accent6 5 5" xfId="9093"/>
    <cellStyle name="40% - Accent6 5 5 2" xfId="9094"/>
    <cellStyle name="40% - Accent6 5 6" xfId="9095"/>
    <cellStyle name="40% - Accent6 5 6 2" xfId="9096"/>
    <cellStyle name="40% - Accent6 5 7" xfId="9097"/>
    <cellStyle name="40% - Accent6 6" xfId="441"/>
    <cellStyle name="40% - Accent6 6 2" xfId="9098"/>
    <cellStyle name="40% - Accent6 6 2 2" xfId="9099"/>
    <cellStyle name="40% - Accent6 6 2 2 2" xfId="9100"/>
    <cellStyle name="40% - Accent6 6 2 2 2 2" xfId="9101"/>
    <cellStyle name="40% - Accent6 6 2 2 3" xfId="9102"/>
    <cellStyle name="40% - Accent6 6 2 2 3 2" xfId="9103"/>
    <cellStyle name="40% - Accent6 6 2 2 4" xfId="9104"/>
    <cellStyle name="40% - Accent6 6 2 3" xfId="9105"/>
    <cellStyle name="40% - Accent6 6 2 3 2" xfId="9106"/>
    <cellStyle name="40% - Accent6 6 2 4" xfId="9107"/>
    <cellStyle name="40% - Accent6 6 2 4 2" xfId="9108"/>
    <cellStyle name="40% - Accent6 6 2 5" xfId="9109"/>
    <cellStyle name="40% - Accent6 6 3" xfId="9110"/>
    <cellStyle name="40% - Accent6 6 3 2" xfId="9111"/>
    <cellStyle name="40% - Accent6 6 3 2 2" xfId="9112"/>
    <cellStyle name="40% - Accent6 6 3 3" xfId="9113"/>
    <cellStyle name="40% - Accent6 6 3 3 2" xfId="9114"/>
    <cellStyle name="40% - Accent6 6 3 4" xfId="9115"/>
    <cellStyle name="40% - Accent6 6 4" xfId="9116"/>
    <cellStyle name="40% - Accent6 6 4 2" xfId="9117"/>
    <cellStyle name="40% - Accent6 6 4 2 2" xfId="9118"/>
    <cellStyle name="40% - Accent6 6 4 3" xfId="9119"/>
    <cellStyle name="40% - Accent6 6 4 3 2" xfId="9120"/>
    <cellStyle name="40% - Accent6 6 4 4" xfId="9121"/>
    <cellStyle name="40% - Accent6 6 5" xfId="9122"/>
    <cellStyle name="40% - Accent6 6 5 2" xfId="9123"/>
    <cellStyle name="40% - Accent6 6 6" xfId="9124"/>
    <cellStyle name="40% - Accent6 6 6 2" xfId="9125"/>
    <cellStyle name="40% - Accent6 6 7" xfId="9126"/>
    <cellStyle name="40% - Accent6 7" xfId="442"/>
    <cellStyle name="40% - Accent6 7 2" xfId="9127"/>
    <cellStyle name="40% - Accent6 7 2 2" xfId="9128"/>
    <cellStyle name="40% - Accent6 7 2 2 2" xfId="9129"/>
    <cellStyle name="40% - Accent6 7 2 2 2 2" xfId="9130"/>
    <cellStyle name="40% - Accent6 7 2 2 3" xfId="9131"/>
    <cellStyle name="40% - Accent6 7 2 2 3 2" xfId="9132"/>
    <cellStyle name="40% - Accent6 7 2 2 4" xfId="9133"/>
    <cellStyle name="40% - Accent6 7 2 3" xfId="9134"/>
    <cellStyle name="40% - Accent6 7 2 3 2" xfId="9135"/>
    <cellStyle name="40% - Accent6 7 2 4" xfId="9136"/>
    <cellStyle name="40% - Accent6 7 2 4 2" xfId="9137"/>
    <cellStyle name="40% - Accent6 7 2 5" xfId="9138"/>
    <cellStyle name="40% - Accent6 7 3" xfId="9139"/>
    <cellStyle name="40% - Accent6 7 3 2" xfId="9140"/>
    <cellStyle name="40% - Accent6 7 3 2 2" xfId="9141"/>
    <cellStyle name="40% - Accent6 7 3 3" xfId="9142"/>
    <cellStyle name="40% - Accent6 7 3 3 2" xfId="9143"/>
    <cellStyle name="40% - Accent6 7 3 4" xfId="9144"/>
    <cellStyle name="40% - Accent6 7 4" xfId="9145"/>
    <cellStyle name="40% - Accent6 7 4 2" xfId="9146"/>
    <cellStyle name="40% - Accent6 7 4 2 2" xfId="9147"/>
    <cellStyle name="40% - Accent6 7 4 3" xfId="9148"/>
    <cellStyle name="40% - Accent6 7 4 3 2" xfId="9149"/>
    <cellStyle name="40% - Accent6 7 4 4" xfId="9150"/>
    <cellStyle name="40% - Accent6 7 5" xfId="9151"/>
    <cellStyle name="40% - Accent6 7 5 2" xfId="9152"/>
    <cellStyle name="40% - Accent6 7 6" xfId="9153"/>
    <cellStyle name="40% - Accent6 7 6 2" xfId="9154"/>
    <cellStyle name="40% - Accent6 7 7" xfId="9155"/>
    <cellStyle name="40% - Accent6 8" xfId="443"/>
    <cellStyle name="40% - Accent6 8 2" xfId="9156"/>
    <cellStyle name="40% - Accent6 8 2 2" xfId="9157"/>
    <cellStyle name="40% - Accent6 8 2 2 2" xfId="9158"/>
    <cellStyle name="40% - Accent6 8 2 2 2 2" xfId="9159"/>
    <cellStyle name="40% - Accent6 8 2 2 3" xfId="9160"/>
    <cellStyle name="40% - Accent6 8 2 2 3 2" xfId="9161"/>
    <cellStyle name="40% - Accent6 8 2 2 4" xfId="9162"/>
    <cellStyle name="40% - Accent6 8 2 3" xfId="9163"/>
    <cellStyle name="40% - Accent6 8 2 3 2" xfId="9164"/>
    <cellStyle name="40% - Accent6 8 2 4" xfId="9165"/>
    <cellStyle name="40% - Accent6 8 2 4 2" xfId="9166"/>
    <cellStyle name="40% - Accent6 8 2 5" xfId="9167"/>
    <cellStyle name="40% - Accent6 8 3" xfId="9168"/>
    <cellStyle name="40% - Accent6 8 3 2" xfId="9169"/>
    <cellStyle name="40% - Accent6 8 3 2 2" xfId="9170"/>
    <cellStyle name="40% - Accent6 8 3 3" xfId="9171"/>
    <cellStyle name="40% - Accent6 8 3 3 2" xfId="9172"/>
    <cellStyle name="40% - Accent6 8 3 4" xfId="9173"/>
    <cellStyle name="40% - Accent6 8 4" xfId="9174"/>
    <cellStyle name="40% - Accent6 8 4 2" xfId="9175"/>
    <cellStyle name="40% - Accent6 8 4 2 2" xfId="9176"/>
    <cellStyle name="40% - Accent6 8 4 3" xfId="9177"/>
    <cellStyle name="40% - Accent6 8 4 3 2" xfId="9178"/>
    <cellStyle name="40% - Accent6 8 4 4" xfId="9179"/>
    <cellStyle name="40% - Accent6 8 5" xfId="9180"/>
    <cellStyle name="40% - Accent6 8 5 2" xfId="9181"/>
    <cellStyle name="40% - Accent6 8 6" xfId="9182"/>
    <cellStyle name="40% - Accent6 8 6 2" xfId="9183"/>
    <cellStyle name="40% - Accent6 8 7" xfId="9184"/>
    <cellStyle name="40% - Accent6 9" xfId="444"/>
    <cellStyle name="40% - Accent6 9 2" xfId="9185"/>
    <cellStyle name="40% - Accent6 9 2 2" xfId="9186"/>
    <cellStyle name="40% - Accent6 9 2 2 2" xfId="9187"/>
    <cellStyle name="40% - Accent6 9 2 2 2 2" xfId="9188"/>
    <cellStyle name="40% - Accent6 9 2 2 3" xfId="9189"/>
    <cellStyle name="40% - Accent6 9 2 2 3 2" xfId="9190"/>
    <cellStyle name="40% - Accent6 9 2 2 4" xfId="9191"/>
    <cellStyle name="40% - Accent6 9 2 3" xfId="9192"/>
    <cellStyle name="40% - Accent6 9 2 3 2" xfId="9193"/>
    <cellStyle name="40% - Accent6 9 2 4" xfId="9194"/>
    <cellStyle name="40% - Accent6 9 2 4 2" xfId="9195"/>
    <cellStyle name="40% - Accent6 9 2 5" xfId="9196"/>
    <cellStyle name="40% - Accent6 9 3" xfId="9197"/>
    <cellStyle name="40% - Accent6 9 3 2" xfId="9198"/>
    <cellStyle name="40% - Accent6 9 3 2 2" xfId="9199"/>
    <cellStyle name="40% - Accent6 9 3 3" xfId="9200"/>
    <cellStyle name="40% - Accent6 9 3 3 2" xfId="9201"/>
    <cellStyle name="40% - Accent6 9 3 4" xfId="9202"/>
    <cellStyle name="40% - Accent6 9 4" xfId="9203"/>
    <cellStyle name="40% - Accent6 9 4 2" xfId="9204"/>
    <cellStyle name="40% - Accent6 9 4 2 2" xfId="9205"/>
    <cellStyle name="40% - Accent6 9 4 3" xfId="9206"/>
    <cellStyle name="40% - Accent6 9 4 3 2" xfId="9207"/>
    <cellStyle name="40% - Accent6 9 4 4" xfId="9208"/>
    <cellStyle name="40% - Accent6 9 5" xfId="9209"/>
    <cellStyle name="40% - Accent6 9 5 2" xfId="9210"/>
    <cellStyle name="40% - Accent6 9 6" xfId="9211"/>
    <cellStyle name="40% - Accent6 9 6 2" xfId="9212"/>
    <cellStyle name="40% - Accent6 9 7" xfId="9213"/>
    <cellStyle name="60% - Accent1" xfId="1073" builtinId="32" customBuiltin="1"/>
    <cellStyle name="60% - Accent1 10" xfId="9214"/>
    <cellStyle name="60% - Accent1 11" xfId="9215"/>
    <cellStyle name="60% - Accent1 2" xfId="445"/>
    <cellStyle name="60% - Accent1 2 2" xfId="9216"/>
    <cellStyle name="60% - Accent1 3" xfId="446"/>
    <cellStyle name="60% - Accent1 4" xfId="447"/>
    <cellStyle name="60% - Accent1 5" xfId="448"/>
    <cellStyle name="60% - Accent1 6" xfId="449"/>
    <cellStyle name="60% - Accent1 7" xfId="450"/>
    <cellStyle name="60% - Accent1 8" xfId="451"/>
    <cellStyle name="60% - Accent1 9" xfId="452"/>
    <cellStyle name="60% - Accent2" xfId="1077" builtinId="36" customBuiltin="1"/>
    <cellStyle name="60% - Accent2 10" xfId="9217"/>
    <cellStyle name="60% - Accent2 11" xfId="9218"/>
    <cellStyle name="60% - Accent2 2" xfId="453"/>
    <cellStyle name="60% - Accent2 2 2" xfId="9219"/>
    <cellStyle name="60% - Accent2 3" xfId="454"/>
    <cellStyle name="60% - Accent2 4" xfId="455"/>
    <cellStyle name="60% - Accent2 5" xfId="456"/>
    <cellStyle name="60% - Accent2 6" xfId="457"/>
    <cellStyle name="60% - Accent2 7" xfId="458"/>
    <cellStyle name="60% - Accent2 8" xfId="459"/>
    <cellStyle name="60% - Accent2 9" xfId="460"/>
    <cellStyle name="60% - Accent3" xfId="1081" builtinId="40" customBuiltin="1"/>
    <cellStyle name="60% - Accent3 10" xfId="9220"/>
    <cellStyle name="60% - Accent3 11" xfId="9221"/>
    <cellStyle name="60% - Accent3 2" xfId="461"/>
    <cellStyle name="60% - Accent3 2 2" xfId="9222"/>
    <cellStyle name="60% - Accent3 3" xfId="462"/>
    <cellStyle name="60% - Accent3 4" xfId="463"/>
    <cellStyle name="60% - Accent3 5" xfId="464"/>
    <cellStyle name="60% - Accent3 6" xfId="465"/>
    <cellStyle name="60% - Accent3 7" xfId="466"/>
    <cellStyle name="60% - Accent3 8" xfId="467"/>
    <cellStyle name="60% - Accent3 9" xfId="468"/>
    <cellStyle name="60% - Accent4" xfId="1085" builtinId="44" customBuiltin="1"/>
    <cellStyle name="60% - Accent4 10" xfId="9223"/>
    <cellStyle name="60% - Accent4 11" xfId="9224"/>
    <cellStyle name="60% - Accent4 2" xfId="469"/>
    <cellStyle name="60% - Accent4 2 2" xfId="9225"/>
    <cellStyle name="60% - Accent4 3" xfId="470"/>
    <cellStyle name="60% - Accent4 4" xfId="471"/>
    <cellStyle name="60% - Accent4 5" xfId="472"/>
    <cellStyle name="60% - Accent4 6" xfId="473"/>
    <cellStyle name="60% - Accent4 7" xfId="474"/>
    <cellStyle name="60% - Accent4 8" xfId="475"/>
    <cellStyle name="60% - Accent4 9" xfId="476"/>
    <cellStyle name="60% - Accent5" xfId="1089" builtinId="48" customBuiltin="1"/>
    <cellStyle name="60% - Accent5 10" xfId="9226"/>
    <cellStyle name="60% - Accent5 11" xfId="9227"/>
    <cellStyle name="60% - Accent5 2" xfId="477"/>
    <cellStyle name="60% - Accent5 2 2" xfId="9228"/>
    <cellStyle name="60% - Accent5 3" xfId="478"/>
    <cellStyle name="60% - Accent5 4" xfId="479"/>
    <cellStyle name="60% - Accent5 5" xfId="480"/>
    <cellStyle name="60% - Accent5 6" xfId="481"/>
    <cellStyle name="60% - Accent5 7" xfId="482"/>
    <cellStyle name="60% - Accent5 8" xfId="483"/>
    <cellStyle name="60% - Accent5 9" xfId="484"/>
    <cellStyle name="60% - Accent6" xfId="1093" builtinId="52" customBuiltin="1"/>
    <cellStyle name="60% - Accent6 10" xfId="9229"/>
    <cellStyle name="60% - Accent6 11" xfId="9230"/>
    <cellStyle name="60% - Accent6 2" xfId="485"/>
    <cellStyle name="60% - Accent6 2 2" xfId="9231"/>
    <cellStyle name="60% - Accent6 3" xfId="486"/>
    <cellStyle name="60% - Accent6 4" xfId="487"/>
    <cellStyle name="60% - Accent6 5" xfId="488"/>
    <cellStyle name="60% - Accent6 6" xfId="489"/>
    <cellStyle name="60% - Accent6 7" xfId="490"/>
    <cellStyle name="60% - Accent6 8" xfId="491"/>
    <cellStyle name="60% - Accent6 9" xfId="492"/>
    <cellStyle name="Accent1" xfId="1070" builtinId="29" customBuiltin="1"/>
    <cellStyle name="Accent1 - 20%" xfId="85"/>
    <cellStyle name="Accent1 - 20% 2" xfId="881"/>
    <cellStyle name="Accent1 - 20% 3" xfId="1094"/>
    <cellStyle name="Accent1 - 40%" xfId="86"/>
    <cellStyle name="Accent1 - 40% 2" xfId="882"/>
    <cellStyle name="Accent1 - 40% 3" xfId="1095"/>
    <cellStyle name="Accent1 - 60%" xfId="87"/>
    <cellStyle name="Accent1 - 60% 2" xfId="883"/>
    <cellStyle name="Accent1 10" xfId="493"/>
    <cellStyle name="Accent1 11" xfId="494"/>
    <cellStyle name="Accent1 12" xfId="495"/>
    <cellStyle name="Accent1 13" xfId="496"/>
    <cellStyle name="Accent1 14" xfId="497"/>
    <cellStyle name="Accent1 15" xfId="498"/>
    <cellStyle name="Accent1 16" xfId="499"/>
    <cellStyle name="Accent1 17" xfId="766"/>
    <cellStyle name="Accent1 18" xfId="767"/>
    <cellStyle name="Accent1 19" xfId="768"/>
    <cellStyle name="Accent1 2" xfId="500"/>
    <cellStyle name="Accent1 2 2" xfId="9232"/>
    <cellStyle name="Accent1 20" xfId="769"/>
    <cellStyle name="Accent1 21" xfId="770"/>
    <cellStyle name="Accent1 22" xfId="771"/>
    <cellStyle name="Accent1 23" xfId="880"/>
    <cellStyle name="Accent1 24" xfId="963"/>
    <cellStyle name="Accent1 25" xfId="991"/>
    <cellStyle name="Accent1 26" xfId="995"/>
    <cellStyle name="Accent1 27" xfId="1001"/>
    <cellStyle name="Accent1 28" xfId="1004"/>
    <cellStyle name="Accent1 29" xfId="1007"/>
    <cellStyle name="Accent1 3" xfId="501"/>
    <cellStyle name="Accent1 30" xfId="9233"/>
    <cellStyle name="Accent1 31" xfId="9234"/>
    <cellStyle name="Accent1 32" xfId="9235"/>
    <cellStyle name="Accent1 33" xfId="9236"/>
    <cellStyle name="Accent1 34" xfId="9237"/>
    <cellStyle name="Accent1 35" xfId="9238"/>
    <cellStyle name="Accent1 36" xfId="9239"/>
    <cellStyle name="Accent1 37" xfId="9240"/>
    <cellStyle name="Accent1 38" xfId="9241"/>
    <cellStyle name="Accent1 39" xfId="9242"/>
    <cellStyle name="Accent1 4" xfId="502"/>
    <cellStyle name="Accent1 40" xfId="9243"/>
    <cellStyle name="Accent1 41" xfId="9244"/>
    <cellStyle name="Accent1 42" xfId="9245"/>
    <cellStyle name="Accent1 43" xfId="9246"/>
    <cellStyle name="Accent1 44" xfId="9247"/>
    <cellStyle name="Accent1 45" xfId="9248"/>
    <cellStyle name="Accent1 46" xfId="9249"/>
    <cellStyle name="Accent1 47" xfId="9250"/>
    <cellStyle name="Accent1 5" xfId="503"/>
    <cellStyle name="Accent1 6" xfId="504"/>
    <cellStyle name="Accent1 7" xfId="505"/>
    <cellStyle name="Accent1 8" xfId="506"/>
    <cellStyle name="Accent1 9" xfId="507"/>
    <cellStyle name="Accent2" xfId="1074" builtinId="33" customBuiltin="1"/>
    <cellStyle name="Accent2 - 20%" xfId="88"/>
    <cellStyle name="Accent2 - 20% 2" xfId="885"/>
    <cellStyle name="Accent2 - 20% 3" xfId="1096"/>
    <cellStyle name="Accent2 - 40%" xfId="89"/>
    <cellStyle name="Accent2 - 40% 2" xfId="886"/>
    <cellStyle name="Accent2 - 40% 3" xfId="1097"/>
    <cellStyle name="Accent2 - 60%" xfId="90"/>
    <cellStyle name="Accent2 - 60% 2" xfId="887"/>
    <cellStyle name="Accent2 10" xfId="508"/>
    <cellStyle name="Accent2 11" xfId="509"/>
    <cellStyle name="Accent2 12" xfId="510"/>
    <cellStyle name="Accent2 13" xfId="511"/>
    <cellStyle name="Accent2 14" xfId="512"/>
    <cellStyle name="Accent2 15" xfId="513"/>
    <cellStyle name="Accent2 16" xfId="514"/>
    <cellStyle name="Accent2 17" xfId="772"/>
    <cellStyle name="Accent2 18" xfId="773"/>
    <cellStyle name="Accent2 19" xfId="774"/>
    <cellStyle name="Accent2 2" xfId="515"/>
    <cellStyle name="Accent2 2 2" xfId="9251"/>
    <cellStyle name="Accent2 20" xfId="775"/>
    <cellStyle name="Accent2 21" xfId="776"/>
    <cellStyle name="Accent2 22" xfId="777"/>
    <cellStyle name="Accent2 23" xfId="884"/>
    <cellStyle name="Accent2 24" xfId="921"/>
    <cellStyle name="Accent2 25" xfId="990"/>
    <cellStyle name="Accent2 26" xfId="993"/>
    <cellStyle name="Accent2 27" xfId="999"/>
    <cellStyle name="Accent2 28" xfId="1003"/>
    <cellStyle name="Accent2 29" xfId="1006"/>
    <cellStyle name="Accent2 3" xfId="516"/>
    <cellStyle name="Accent2 30" xfId="9252"/>
    <cellStyle name="Accent2 31" xfId="9253"/>
    <cellStyle name="Accent2 32" xfId="9254"/>
    <cellStyle name="Accent2 33" xfId="9255"/>
    <cellStyle name="Accent2 34" xfId="9256"/>
    <cellStyle name="Accent2 35" xfId="9257"/>
    <cellStyle name="Accent2 36" xfId="9258"/>
    <cellStyle name="Accent2 37" xfId="9259"/>
    <cellStyle name="Accent2 38" xfId="9260"/>
    <cellStyle name="Accent2 39" xfId="9261"/>
    <cellStyle name="Accent2 4" xfId="517"/>
    <cellStyle name="Accent2 40" xfId="9262"/>
    <cellStyle name="Accent2 41" xfId="9263"/>
    <cellStyle name="Accent2 42" xfId="9264"/>
    <cellStyle name="Accent2 43" xfId="9265"/>
    <cellStyle name="Accent2 44" xfId="9266"/>
    <cellStyle name="Accent2 45" xfId="9267"/>
    <cellStyle name="Accent2 46" xfId="9268"/>
    <cellStyle name="Accent2 47" xfId="9269"/>
    <cellStyle name="Accent2 5" xfId="518"/>
    <cellStyle name="Accent2 6" xfId="519"/>
    <cellStyle name="Accent2 7" xfId="520"/>
    <cellStyle name="Accent2 8" xfId="521"/>
    <cellStyle name="Accent2 9" xfId="522"/>
    <cellStyle name="Accent3" xfId="1078" builtinId="37" customBuiltin="1"/>
    <cellStyle name="Accent3 - 20%" xfId="91"/>
    <cellStyle name="Accent3 - 20% 2" xfId="889"/>
    <cellStyle name="Accent3 - 20% 3" xfId="1098"/>
    <cellStyle name="Accent3 - 40%" xfId="92"/>
    <cellStyle name="Accent3 - 40% 2" xfId="890"/>
    <cellStyle name="Accent3 - 40% 3" xfId="1099"/>
    <cellStyle name="Accent3 - 60%" xfId="93"/>
    <cellStyle name="Accent3 - 60% 2" xfId="891"/>
    <cellStyle name="Accent3 10" xfId="523"/>
    <cellStyle name="Accent3 11" xfId="524"/>
    <cellStyle name="Accent3 12" xfId="525"/>
    <cellStyle name="Accent3 13" xfId="526"/>
    <cellStyle name="Accent3 14" xfId="527"/>
    <cellStyle name="Accent3 15" xfId="528"/>
    <cellStyle name="Accent3 16" xfId="529"/>
    <cellStyle name="Accent3 17" xfId="778"/>
    <cellStyle name="Accent3 18" xfId="779"/>
    <cellStyle name="Accent3 19" xfId="780"/>
    <cellStyle name="Accent3 2" xfId="530"/>
    <cellStyle name="Accent3 2 2" xfId="9270"/>
    <cellStyle name="Accent3 20" xfId="781"/>
    <cellStyle name="Accent3 21" xfId="782"/>
    <cellStyle name="Accent3 22" xfId="783"/>
    <cellStyle name="Accent3 23" xfId="888"/>
    <cellStyle name="Accent3 24" xfId="910"/>
    <cellStyle name="Accent3 25" xfId="987"/>
    <cellStyle name="Accent3 26" xfId="920"/>
    <cellStyle name="Accent3 27" xfId="997"/>
    <cellStyle name="Accent3 28" xfId="994"/>
    <cellStyle name="Accent3 29" xfId="1000"/>
    <cellStyle name="Accent3 3" xfId="531"/>
    <cellStyle name="Accent3 30" xfId="9271"/>
    <cellStyle name="Accent3 31" xfId="9272"/>
    <cellStyle name="Accent3 32" xfId="9273"/>
    <cellStyle name="Accent3 33" xfId="9274"/>
    <cellStyle name="Accent3 34" xfId="9275"/>
    <cellStyle name="Accent3 35" xfId="9276"/>
    <cellStyle name="Accent3 36" xfId="9277"/>
    <cellStyle name="Accent3 37" xfId="9278"/>
    <cellStyle name="Accent3 38" xfId="9279"/>
    <cellStyle name="Accent3 39" xfId="9280"/>
    <cellStyle name="Accent3 4" xfId="532"/>
    <cellStyle name="Accent3 40" xfId="9281"/>
    <cellStyle name="Accent3 41" xfId="9282"/>
    <cellStyle name="Accent3 42" xfId="9283"/>
    <cellStyle name="Accent3 43" xfId="9284"/>
    <cellStyle name="Accent3 44" xfId="9285"/>
    <cellStyle name="Accent3 45" xfId="9286"/>
    <cellStyle name="Accent3 46" xfId="9287"/>
    <cellStyle name="Accent3 47" xfId="9288"/>
    <cellStyle name="Accent3 5" xfId="533"/>
    <cellStyle name="Accent3 6" xfId="534"/>
    <cellStyle name="Accent3 7" xfId="535"/>
    <cellStyle name="Accent3 8" xfId="536"/>
    <cellStyle name="Accent3 9" xfId="537"/>
    <cellStyle name="Accent4" xfId="1082" builtinId="41" customBuiltin="1"/>
    <cellStyle name="Accent4 - 20%" xfId="94"/>
    <cellStyle name="Accent4 - 20% 2" xfId="893"/>
    <cellStyle name="Accent4 - 20% 3" xfId="1100"/>
    <cellStyle name="Accent4 - 40%" xfId="95"/>
    <cellStyle name="Accent4 - 40% 2" xfId="894"/>
    <cellStyle name="Accent4 - 40% 3" xfId="1101"/>
    <cellStyle name="Accent4 - 60%" xfId="96"/>
    <cellStyle name="Accent4 - 60% 2" xfId="895"/>
    <cellStyle name="Accent4 10" xfId="538"/>
    <cellStyle name="Accent4 11" xfId="539"/>
    <cellStyle name="Accent4 12" xfId="540"/>
    <cellStyle name="Accent4 13" xfId="541"/>
    <cellStyle name="Accent4 14" xfId="542"/>
    <cellStyle name="Accent4 15" xfId="543"/>
    <cellStyle name="Accent4 16" xfId="544"/>
    <cellStyle name="Accent4 17" xfId="784"/>
    <cellStyle name="Accent4 18" xfId="785"/>
    <cellStyle name="Accent4 19" xfId="786"/>
    <cellStyle name="Accent4 2" xfId="545"/>
    <cellStyle name="Accent4 2 2" xfId="9289"/>
    <cellStyle name="Accent4 20" xfId="787"/>
    <cellStyle name="Accent4 21" xfId="788"/>
    <cellStyle name="Accent4 22" xfId="789"/>
    <cellStyle name="Accent4 23" xfId="892"/>
    <cellStyle name="Accent4 24" xfId="969"/>
    <cellStyle name="Accent4 25" xfId="985"/>
    <cellStyle name="Accent4 26" xfId="907"/>
    <cellStyle name="Accent4 27" xfId="989"/>
    <cellStyle name="Accent4 28" xfId="922"/>
    <cellStyle name="Accent4 29" xfId="998"/>
    <cellStyle name="Accent4 3" xfId="546"/>
    <cellStyle name="Accent4 30" xfId="9290"/>
    <cellStyle name="Accent4 31" xfId="9291"/>
    <cellStyle name="Accent4 32" xfId="9292"/>
    <cellStyle name="Accent4 33" xfId="9293"/>
    <cellStyle name="Accent4 34" xfId="9294"/>
    <cellStyle name="Accent4 35" xfId="9295"/>
    <cellStyle name="Accent4 36" xfId="9296"/>
    <cellStyle name="Accent4 37" xfId="9297"/>
    <cellStyle name="Accent4 38" xfId="9298"/>
    <cellStyle name="Accent4 39" xfId="9299"/>
    <cellStyle name="Accent4 4" xfId="547"/>
    <cellStyle name="Accent4 40" xfId="9300"/>
    <cellStyle name="Accent4 41" xfId="9301"/>
    <cellStyle name="Accent4 42" xfId="9302"/>
    <cellStyle name="Accent4 43" xfId="9303"/>
    <cellStyle name="Accent4 44" xfId="9304"/>
    <cellStyle name="Accent4 45" xfId="9305"/>
    <cellStyle name="Accent4 46" xfId="9306"/>
    <cellStyle name="Accent4 47" xfId="9307"/>
    <cellStyle name="Accent4 5" xfId="548"/>
    <cellStyle name="Accent4 6" xfId="549"/>
    <cellStyle name="Accent4 7" xfId="550"/>
    <cellStyle name="Accent4 8" xfId="551"/>
    <cellStyle name="Accent4 9" xfId="552"/>
    <cellStyle name="Accent5" xfId="1086" builtinId="45" customBuiltin="1"/>
    <cellStyle name="Accent5 - 20%" xfId="97"/>
    <cellStyle name="Accent5 - 20% 2" xfId="897"/>
    <cellStyle name="Accent5 - 20% 3" xfId="1102"/>
    <cellStyle name="Accent5 - 40%" xfId="98"/>
    <cellStyle name="Accent5 - 40% 2" xfId="898"/>
    <cellStyle name="Accent5 - 60%" xfId="99"/>
    <cellStyle name="Accent5 - 60% 2" xfId="899"/>
    <cellStyle name="Accent5 10" xfId="553"/>
    <cellStyle name="Accent5 11" xfId="554"/>
    <cellStyle name="Accent5 12" xfId="555"/>
    <cellStyle name="Accent5 13" xfId="556"/>
    <cellStyle name="Accent5 14" xfId="557"/>
    <cellStyle name="Accent5 15" xfId="558"/>
    <cellStyle name="Accent5 16" xfId="559"/>
    <cellStyle name="Accent5 17" xfId="790"/>
    <cellStyle name="Accent5 18" xfId="791"/>
    <cellStyle name="Accent5 19" xfId="792"/>
    <cellStyle name="Accent5 2" xfId="560"/>
    <cellStyle name="Accent5 2 2" xfId="9308"/>
    <cellStyle name="Accent5 20" xfId="793"/>
    <cellStyle name="Accent5 21" xfId="794"/>
    <cellStyle name="Accent5 22" xfId="795"/>
    <cellStyle name="Accent5 23" xfId="896"/>
    <cellStyle name="Accent5 24" xfId="971"/>
    <cellStyle name="Accent5 25" xfId="982"/>
    <cellStyle name="Accent5 26" xfId="970"/>
    <cellStyle name="Accent5 27" xfId="986"/>
    <cellStyle name="Accent5 28" xfId="968"/>
    <cellStyle name="Accent5 29" xfId="988"/>
    <cellStyle name="Accent5 3" xfId="561"/>
    <cellStyle name="Accent5 30" xfId="9309"/>
    <cellStyle name="Accent5 31" xfId="9310"/>
    <cellStyle name="Accent5 32" xfId="9311"/>
    <cellStyle name="Accent5 33" xfId="9312"/>
    <cellStyle name="Accent5 34" xfId="9313"/>
    <cellStyle name="Accent5 35" xfId="9314"/>
    <cellStyle name="Accent5 36" xfId="9315"/>
    <cellStyle name="Accent5 37" xfId="9316"/>
    <cellStyle name="Accent5 38" xfId="9317"/>
    <cellStyle name="Accent5 39" xfId="9318"/>
    <cellStyle name="Accent5 4" xfId="562"/>
    <cellStyle name="Accent5 40" xfId="9319"/>
    <cellStyle name="Accent5 41" xfId="9320"/>
    <cellStyle name="Accent5 42" xfId="9321"/>
    <cellStyle name="Accent5 43" xfId="9322"/>
    <cellStyle name="Accent5 44" xfId="9323"/>
    <cellStyle name="Accent5 45" xfId="9324"/>
    <cellStyle name="Accent5 46" xfId="9325"/>
    <cellStyle name="Accent5 47" xfId="9326"/>
    <cellStyle name="Accent5 5" xfId="563"/>
    <cellStyle name="Accent5 6" xfId="564"/>
    <cellStyle name="Accent5 7" xfId="565"/>
    <cellStyle name="Accent5 8" xfId="566"/>
    <cellStyle name="Accent5 9" xfId="567"/>
    <cellStyle name="Accent6" xfId="1090" builtinId="49" customBuiltin="1"/>
    <cellStyle name="Accent6 - 20%" xfId="100"/>
    <cellStyle name="Accent6 - 20% 2" xfId="901"/>
    <cellStyle name="Accent6 - 40%" xfId="101"/>
    <cellStyle name="Accent6 - 40% 2" xfId="902"/>
    <cellStyle name="Accent6 - 40% 3" xfId="1103"/>
    <cellStyle name="Accent6 - 60%" xfId="102"/>
    <cellStyle name="Accent6 - 60% 2" xfId="903"/>
    <cellStyle name="Accent6 10" xfId="568"/>
    <cellStyle name="Accent6 11" xfId="569"/>
    <cellStyle name="Accent6 12" xfId="570"/>
    <cellStyle name="Accent6 13" xfId="571"/>
    <cellStyle name="Accent6 14" xfId="572"/>
    <cellStyle name="Accent6 15" xfId="573"/>
    <cellStyle name="Accent6 16" xfId="574"/>
    <cellStyle name="Accent6 17" xfId="796"/>
    <cellStyle name="Accent6 18" xfId="797"/>
    <cellStyle name="Accent6 19" xfId="798"/>
    <cellStyle name="Accent6 2" xfId="575"/>
    <cellStyle name="Accent6 2 2" xfId="9327"/>
    <cellStyle name="Accent6 20" xfId="799"/>
    <cellStyle name="Accent6 21" xfId="800"/>
    <cellStyle name="Accent6 22" xfId="801"/>
    <cellStyle name="Accent6 23" xfId="900"/>
    <cellStyle name="Accent6 24" xfId="973"/>
    <cellStyle name="Accent6 25" xfId="981"/>
    <cellStyle name="Accent6 26" xfId="974"/>
    <cellStyle name="Accent6 27" xfId="983"/>
    <cellStyle name="Accent6 28" xfId="972"/>
    <cellStyle name="Accent6 29" xfId="984"/>
    <cellStyle name="Accent6 3" xfId="576"/>
    <cellStyle name="Accent6 30" xfId="9328"/>
    <cellStyle name="Accent6 31" xfId="9329"/>
    <cellStyle name="Accent6 32" xfId="9330"/>
    <cellStyle name="Accent6 33" xfId="9331"/>
    <cellStyle name="Accent6 34" xfId="9332"/>
    <cellStyle name="Accent6 35" xfId="9333"/>
    <cellStyle name="Accent6 36" xfId="9334"/>
    <cellStyle name="Accent6 37" xfId="9335"/>
    <cellStyle name="Accent6 38" xfId="9336"/>
    <cellStyle name="Accent6 39" xfId="9337"/>
    <cellStyle name="Accent6 4" xfId="577"/>
    <cellStyle name="Accent6 40" xfId="9338"/>
    <cellStyle name="Accent6 41" xfId="9339"/>
    <cellStyle name="Accent6 42" xfId="9340"/>
    <cellStyle name="Accent6 43" xfId="9341"/>
    <cellStyle name="Accent6 44" xfId="9342"/>
    <cellStyle name="Accent6 45" xfId="9343"/>
    <cellStyle name="Accent6 46" xfId="9344"/>
    <cellStyle name="Accent6 47" xfId="9345"/>
    <cellStyle name="Accent6 5" xfId="578"/>
    <cellStyle name="Accent6 6" xfId="579"/>
    <cellStyle name="Accent6 7" xfId="580"/>
    <cellStyle name="Accent6 8" xfId="581"/>
    <cellStyle name="Accent6 9" xfId="582"/>
    <cellStyle name="Bad" xfId="1060" builtinId="27" customBuiltin="1"/>
    <cellStyle name="Bad 10" xfId="904"/>
    <cellStyle name="Bad 11" xfId="9346"/>
    <cellStyle name="Bad 2" xfId="583"/>
    <cellStyle name="Bad 2 2" xfId="9347"/>
    <cellStyle name="Bad 3" xfId="584"/>
    <cellStyle name="Bad 4" xfId="585"/>
    <cellStyle name="Bad 5" xfId="586"/>
    <cellStyle name="Bad 6" xfId="587"/>
    <cellStyle name="Bad 7" xfId="588"/>
    <cellStyle name="Bad 8" xfId="589"/>
    <cellStyle name="Bad 9" xfId="590"/>
    <cellStyle name="blank" xfId="103"/>
    <cellStyle name="Calc Currency (0)" xfId="104"/>
    <cellStyle name="Calculation" xfId="1064" builtinId="22" customBuiltin="1"/>
    <cellStyle name="Calculation 10" xfId="905"/>
    <cellStyle name="Calculation 11" xfId="9348"/>
    <cellStyle name="Calculation 2" xfId="591"/>
    <cellStyle name="Calculation 2 2" xfId="9349"/>
    <cellStyle name="Calculation 3" xfId="592"/>
    <cellStyle name="Calculation 4" xfId="593"/>
    <cellStyle name="Calculation 5" xfId="594"/>
    <cellStyle name="Calculation 6" xfId="595"/>
    <cellStyle name="Calculation 7" xfId="596"/>
    <cellStyle name="Calculation 8" xfId="597"/>
    <cellStyle name="Calculation 9" xfId="598"/>
    <cellStyle name="Check Cell" xfId="1066" builtinId="23" customBuiltin="1"/>
    <cellStyle name="Check Cell 10" xfId="906"/>
    <cellStyle name="Check Cell 2" xfId="599"/>
    <cellStyle name="Check Cell 2 2" xfId="9350"/>
    <cellStyle name="Check Cell 3" xfId="600"/>
    <cellStyle name="Check Cell 4" xfId="601"/>
    <cellStyle name="Check Cell 5" xfId="602"/>
    <cellStyle name="Check Cell 6" xfId="603"/>
    <cellStyle name="Check Cell 7" xfId="604"/>
    <cellStyle name="Check Cell 8" xfId="605"/>
    <cellStyle name="Check Cell 9" xfId="606"/>
    <cellStyle name="CheckCell" xfId="105"/>
    <cellStyle name="CheckCell 2" xfId="1168"/>
    <cellStyle name="Comma" xfId="1009" builtinId="3"/>
    <cellStyle name="Comma [0] 2" xfId="9351"/>
    <cellStyle name="Comma [0] 2 2" xfId="9352"/>
    <cellStyle name="Comma [0] 2 2 2" xfId="9353"/>
    <cellStyle name="Comma [0] 2 3" xfId="9354"/>
    <cellStyle name="Comma [0] 3" xfId="9355"/>
    <cellStyle name="Comma 10" xfId="106"/>
    <cellStyle name="Comma 11" xfId="107"/>
    <cellStyle name="Comma 12" xfId="108"/>
    <cellStyle name="Comma 12 2" xfId="1169"/>
    <cellStyle name="Comma 13" xfId="109"/>
    <cellStyle name="Comma 13 2" xfId="1170"/>
    <cellStyle name="Comma 13 2 2" xfId="9356"/>
    <cellStyle name="Comma 13 2 2 2" xfId="9357"/>
    <cellStyle name="Comma 13 2 2 2 2" xfId="9358"/>
    <cellStyle name="Comma 13 2 2 3" xfId="9359"/>
    <cellStyle name="Comma 13 2 2 3 2" xfId="9360"/>
    <cellStyle name="Comma 13 2 2 4" xfId="9361"/>
    <cellStyle name="Comma 13 2 3" xfId="9362"/>
    <cellStyle name="Comma 13 2 3 2" xfId="9363"/>
    <cellStyle name="Comma 13 2 4" xfId="9364"/>
    <cellStyle name="Comma 13 2 4 2" xfId="9365"/>
    <cellStyle name="Comma 13 2 5" xfId="9366"/>
    <cellStyle name="Comma 13 3" xfId="9367"/>
    <cellStyle name="Comma 13 3 2" xfId="9368"/>
    <cellStyle name="Comma 13 3 2 2" xfId="9369"/>
    <cellStyle name="Comma 13 3 3" xfId="9370"/>
    <cellStyle name="Comma 13 3 3 2" xfId="9371"/>
    <cellStyle name="Comma 13 3 4" xfId="9372"/>
    <cellStyle name="Comma 13 4" xfId="9373"/>
    <cellStyle name="Comma 13 4 2" xfId="9374"/>
    <cellStyle name="Comma 13 4 2 2" xfId="9375"/>
    <cellStyle name="Comma 13 4 3" xfId="9376"/>
    <cellStyle name="Comma 13 4 3 2" xfId="9377"/>
    <cellStyle name="Comma 13 4 4" xfId="9378"/>
    <cellStyle name="Comma 13 5" xfId="9379"/>
    <cellStyle name="Comma 13 5 2" xfId="9380"/>
    <cellStyle name="Comma 13 6" xfId="9381"/>
    <cellStyle name="Comma 13 6 2" xfId="9382"/>
    <cellStyle name="Comma 13 7" xfId="9383"/>
    <cellStyle name="Comma 14" xfId="110"/>
    <cellStyle name="Comma 14 2" xfId="1171"/>
    <cellStyle name="Comma 14 2 2" xfId="9384"/>
    <cellStyle name="Comma 14 2 2 2" xfId="9385"/>
    <cellStyle name="Comma 14 2 2 2 2" xfId="9386"/>
    <cellStyle name="Comma 14 2 2 3" xfId="9387"/>
    <cellStyle name="Comma 14 2 2 3 2" xfId="9388"/>
    <cellStyle name="Comma 14 2 2 4" xfId="9389"/>
    <cellStyle name="Comma 14 2 3" xfId="9390"/>
    <cellStyle name="Comma 14 2 3 2" xfId="9391"/>
    <cellStyle name="Comma 14 2 4" xfId="9392"/>
    <cellStyle name="Comma 14 2 4 2" xfId="9393"/>
    <cellStyle name="Comma 14 2 5" xfId="9394"/>
    <cellStyle name="Comma 14 3" xfId="9395"/>
    <cellStyle name="Comma 14 3 2" xfId="9396"/>
    <cellStyle name="Comma 14 3 2 2" xfId="9397"/>
    <cellStyle name="Comma 14 3 3" xfId="9398"/>
    <cellStyle name="Comma 14 3 3 2" xfId="9399"/>
    <cellStyle name="Comma 14 3 4" xfId="9400"/>
    <cellStyle name="Comma 14 4" xfId="9401"/>
    <cellStyle name="Comma 14 4 2" xfId="9402"/>
    <cellStyle name="Comma 14 4 2 2" xfId="9403"/>
    <cellStyle name="Comma 14 4 3" xfId="9404"/>
    <cellStyle name="Comma 14 4 3 2" xfId="9405"/>
    <cellStyle name="Comma 14 4 4" xfId="9406"/>
    <cellStyle name="Comma 14 5" xfId="9407"/>
    <cellStyle name="Comma 14 5 2" xfId="9408"/>
    <cellStyle name="Comma 14 6" xfId="9409"/>
    <cellStyle name="Comma 14 6 2" xfId="9410"/>
    <cellStyle name="Comma 14 7" xfId="9411"/>
    <cellStyle name="Comma 15" xfId="111"/>
    <cellStyle name="Comma 15 2" xfId="1172"/>
    <cellStyle name="Comma 16" xfId="112"/>
    <cellStyle name="Comma 16 2" xfId="1173"/>
    <cellStyle name="Comma 17" xfId="113"/>
    <cellStyle name="Comma 18" xfId="114"/>
    <cellStyle name="Comma 19" xfId="115"/>
    <cellStyle name="Comma 19 2" xfId="1174"/>
    <cellStyle name="Comma 19 3" xfId="1104"/>
    <cellStyle name="Comma 2" xfId="116"/>
    <cellStyle name="Comma 2 2" xfId="117"/>
    <cellStyle name="Comma 2 2 2" xfId="9412"/>
    <cellStyle name="Comma 2 3" xfId="118"/>
    <cellStyle name="Comma 2 4" xfId="9413"/>
    <cellStyle name="Comma 2 5" xfId="9414"/>
    <cellStyle name="Comma 2 5 2" xfId="9415"/>
    <cellStyle name="Comma 2 5 2 2" xfId="9416"/>
    <cellStyle name="Comma 2 5 2 2 2" xfId="9417"/>
    <cellStyle name="Comma 2 5 2 2 2 2" xfId="9418"/>
    <cellStyle name="Comma 2 5 2 2 3" xfId="9419"/>
    <cellStyle name="Comma 2 5 2 2 3 2" xfId="9420"/>
    <cellStyle name="Comma 2 5 2 2 4" xfId="9421"/>
    <cellStyle name="Comma 2 5 2 3" xfId="9422"/>
    <cellStyle name="Comma 2 5 2 3 2" xfId="9423"/>
    <cellStyle name="Comma 2 5 2 4" xfId="9424"/>
    <cellStyle name="Comma 2 5 2 4 2" xfId="9425"/>
    <cellStyle name="Comma 2 5 2 5" xfId="9426"/>
    <cellStyle name="Comma 2 5 3" xfId="9427"/>
    <cellStyle name="Comma 2 5 3 2" xfId="9428"/>
    <cellStyle name="Comma 2 5 3 2 2" xfId="9429"/>
    <cellStyle name="Comma 2 5 3 3" xfId="9430"/>
    <cellStyle name="Comma 2 5 3 3 2" xfId="9431"/>
    <cellStyle name="Comma 2 5 3 4" xfId="9432"/>
    <cellStyle name="Comma 2 5 4" xfId="9433"/>
    <cellStyle name="Comma 2 5 4 2" xfId="9434"/>
    <cellStyle name="Comma 2 5 4 2 2" xfId="9435"/>
    <cellStyle name="Comma 2 5 4 3" xfId="9436"/>
    <cellStyle name="Comma 2 5 4 3 2" xfId="9437"/>
    <cellStyle name="Comma 2 5 4 4" xfId="9438"/>
    <cellStyle name="Comma 2 5 5" xfId="9439"/>
    <cellStyle name="Comma 2 5 5 2" xfId="9440"/>
    <cellStyle name="Comma 2 5 6" xfId="9441"/>
    <cellStyle name="Comma 2 5 6 2" xfId="9442"/>
    <cellStyle name="Comma 2 5 7" xfId="9443"/>
    <cellStyle name="Comma 2 6" xfId="9444"/>
    <cellStyle name="Comma 20" xfId="119"/>
    <cellStyle name="Comma 20 2" xfId="1175"/>
    <cellStyle name="Comma 21" xfId="120"/>
    <cellStyle name="Comma 21 2" xfId="1105"/>
    <cellStyle name="Comma 22" xfId="121"/>
    <cellStyle name="Comma 22 2" xfId="1176"/>
    <cellStyle name="Comma 22 3" xfId="1106"/>
    <cellStyle name="Comma 23" xfId="122"/>
    <cellStyle name="Comma 23 2" xfId="1177"/>
    <cellStyle name="Comma 23 3" xfId="1107"/>
    <cellStyle name="Comma 24" xfId="123"/>
    <cellStyle name="Comma 24 2" xfId="1178"/>
    <cellStyle name="Comma 24 3" xfId="1108"/>
    <cellStyle name="Comma 25" xfId="875"/>
    <cellStyle name="Comma 25 2" xfId="1012"/>
    <cellStyle name="Comma 25 3" xfId="1109"/>
    <cellStyle name="Comma 26" xfId="1135"/>
    <cellStyle name="Comma 27" xfId="1138"/>
    <cellStyle name="Comma 27 2" xfId="1242"/>
    <cellStyle name="Comma 28" xfId="1255"/>
    <cellStyle name="Comma 28 2" xfId="9445"/>
    <cellStyle name="Comma 29" xfId="9446"/>
    <cellStyle name="Comma 3" xfId="124"/>
    <cellStyle name="Comma 3 2" xfId="125"/>
    <cellStyle name="Comma 3 3" xfId="802"/>
    <cellStyle name="Comma 3 3 2" xfId="9447"/>
    <cellStyle name="Comma 3 4" xfId="9448"/>
    <cellStyle name="Comma 3 4 2" xfId="9449"/>
    <cellStyle name="Comma 3 4 2 2" xfId="9450"/>
    <cellStyle name="Comma 3 4 2 2 2" xfId="9451"/>
    <cellStyle name="Comma 3 4 2 2 2 2" xfId="9452"/>
    <cellStyle name="Comma 3 4 2 2 3" xfId="9453"/>
    <cellStyle name="Comma 3 4 2 2 3 2" xfId="9454"/>
    <cellStyle name="Comma 3 4 2 2 4" xfId="9455"/>
    <cellStyle name="Comma 3 4 2 3" xfId="9456"/>
    <cellStyle name="Comma 3 4 2 3 2" xfId="9457"/>
    <cellStyle name="Comma 3 4 2 4" xfId="9458"/>
    <cellStyle name="Comma 3 4 2 4 2" xfId="9459"/>
    <cellStyle name="Comma 3 4 2 5" xfId="9460"/>
    <cellStyle name="Comma 3 4 3" xfId="9461"/>
    <cellStyle name="Comma 3 4 3 2" xfId="9462"/>
    <cellStyle name="Comma 3 4 3 2 2" xfId="9463"/>
    <cellStyle name="Comma 3 4 3 3" xfId="9464"/>
    <cellStyle name="Comma 3 4 3 3 2" xfId="9465"/>
    <cellStyle name="Comma 3 4 3 4" xfId="9466"/>
    <cellStyle name="Comma 3 4 4" xfId="9467"/>
    <cellStyle name="Comma 3 4 4 2" xfId="9468"/>
    <cellStyle name="Comma 3 4 4 2 2" xfId="9469"/>
    <cellStyle name="Comma 3 4 4 3" xfId="9470"/>
    <cellStyle name="Comma 3 4 4 3 2" xfId="9471"/>
    <cellStyle name="Comma 3 4 4 4" xfId="9472"/>
    <cellStyle name="Comma 3 4 5" xfId="9473"/>
    <cellStyle name="Comma 3 4 5 2" xfId="9474"/>
    <cellStyle name="Comma 3 4 6" xfId="9475"/>
    <cellStyle name="Comma 3 4 6 2" xfId="9476"/>
    <cellStyle name="Comma 3 4 7" xfId="9477"/>
    <cellStyle name="Comma 30" xfId="9478"/>
    <cellStyle name="Comma 31" xfId="9479"/>
    <cellStyle name="Comma 32" xfId="9480"/>
    <cellStyle name="Comma 33" xfId="9481"/>
    <cellStyle name="Comma 34" xfId="9482"/>
    <cellStyle name="Comma 35" xfId="9483"/>
    <cellStyle name="Comma 36" xfId="9484"/>
    <cellStyle name="Comma 37" xfId="9485"/>
    <cellStyle name="Comma 38" xfId="9486"/>
    <cellStyle name="Comma 39" xfId="9487"/>
    <cellStyle name="Comma 4" xfId="126"/>
    <cellStyle name="Comma 4 2" xfId="803"/>
    <cellStyle name="Comma 4 3" xfId="1179"/>
    <cellStyle name="Comma 4 3 2" xfId="9488"/>
    <cellStyle name="Comma 4 3 2 2" xfId="9489"/>
    <cellStyle name="Comma 4 3 2 2 2" xfId="9490"/>
    <cellStyle name="Comma 4 3 2 2 2 2" xfId="9491"/>
    <cellStyle name="Comma 4 3 2 2 3" xfId="9492"/>
    <cellStyle name="Comma 4 3 2 2 3 2" xfId="9493"/>
    <cellStyle name="Comma 4 3 2 2 4" xfId="9494"/>
    <cellStyle name="Comma 4 3 2 3" xfId="9495"/>
    <cellStyle name="Comma 4 3 2 3 2" xfId="9496"/>
    <cellStyle name="Comma 4 3 2 4" xfId="9497"/>
    <cellStyle name="Comma 4 3 2 4 2" xfId="9498"/>
    <cellStyle name="Comma 4 3 2 5" xfId="9499"/>
    <cellStyle name="Comma 4 3 3" xfId="9500"/>
    <cellStyle name="Comma 4 3 3 2" xfId="9501"/>
    <cellStyle name="Comma 4 3 3 2 2" xfId="9502"/>
    <cellStyle name="Comma 4 3 3 3" xfId="9503"/>
    <cellStyle name="Comma 4 3 3 3 2" xfId="9504"/>
    <cellStyle name="Comma 4 3 3 4" xfId="9505"/>
    <cellStyle name="Comma 4 3 4" xfId="9506"/>
    <cellStyle name="Comma 4 3 4 2" xfId="9507"/>
    <cellStyle name="Comma 4 3 4 2 2" xfId="9508"/>
    <cellStyle name="Comma 4 3 4 3" xfId="9509"/>
    <cellStyle name="Comma 4 3 4 3 2" xfId="9510"/>
    <cellStyle name="Comma 4 3 4 4" xfId="9511"/>
    <cellStyle name="Comma 4 3 5" xfId="9512"/>
    <cellStyle name="Comma 4 3 5 2" xfId="9513"/>
    <cellStyle name="Comma 4 3 6" xfId="9514"/>
    <cellStyle name="Comma 4 3 6 2" xfId="9515"/>
    <cellStyle name="Comma 4 3 7" xfId="9516"/>
    <cellStyle name="Comma 40" xfId="9517"/>
    <cellStyle name="Comma 41" xfId="9518"/>
    <cellStyle name="Comma 42" xfId="9519"/>
    <cellStyle name="Comma 43" xfId="9520"/>
    <cellStyle name="Comma 44" xfId="9521"/>
    <cellStyle name="Comma 45" xfId="9522"/>
    <cellStyle name="Comma 46" xfId="9523"/>
    <cellStyle name="Comma 47" xfId="9524"/>
    <cellStyle name="Comma 5" xfId="127"/>
    <cellStyle name="Comma 5 2" xfId="804"/>
    <cellStyle name="Comma 5 3" xfId="9525"/>
    <cellStyle name="Comma 5 3 2" xfId="9526"/>
    <cellStyle name="Comma 5 3 2 2" xfId="9527"/>
    <cellStyle name="Comma 5 3 2 2 2" xfId="9528"/>
    <cellStyle name="Comma 5 3 2 2 2 2" xfId="9529"/>
    <cellStyle name="Comma 5 3 2 2 3" xfId="9530"/>
    <cellStyle name="Comma 5 3 2 2 3 2" xfId="9531"/>
    <cellStyle name="Comma 5 3 2 2 4" xfId="9532"/>
    <cellStyle name="Comma 5 3 2 3" xfId="9533"/>
    <cellStyle name="Comma 5 3 2 3 2" xfId="9534"/>
    <cellStyle name="Comma 5 3 2 4" xfId="9535"/>
    <cellStyle name="Comma 5 3 2 4 2" xfId="9536"/>
    <cellStyle name="Comma 5 3 2 5" xfId="9537"/>
    <cellStyle name="Comma 5 3 3" xfId="9538"/>
    <cellStyle name="Comma 5 3 3 2" xfId="9539"/>
    <cellStyle name="Comma 5 3 3 2 2" xfId="9540"/>
    <cellStyle name="Comma 5 3 3 3" xfId="9541"/>
    <cellStyle name="Comma 5 3 3 3 2" xfId="9542"/>
    <cellStyle name="Comma 5 3 3 4" xfId="9543"/>
    <cellStyle name="Comma 5 3 4" xfId="9544"/>
    <cellStyle name="Comma 5 3 4 2" xfId="9545"/>
    <cellStyle name="Comma 5 3 4 2 2" xfId="9546"/>
    <cellStyle name="Comma 5 3 4 3" xfId="9547"/>
    <cellStyle name="Comma 5 3 4 3 2" xfId="9548"/>
    <cellStyle name="Comma 5 3 4 4" xfId="9549"/>
    <cellStyle name="Comma 5 3 5" xfId="9550"/>
    <cellStyle name="Comma 5 3 5 2" xfId="9551"/>
    <cellStyle name="Comma 5 3 6" xfId="9552"/>
    <cellStyle name="Comma 5 3 6 2" xfId="9553"/>
    <cellStyle name="Comma 5 3 7" xfId="9554"/>
    <cellStyle name="Comma 6" xfId="128"/>
    <cellStyle name="Comma 6 2" xfId="805"/>
    <cellStyle name="Comma 6 3" xfId="9555"/>
    <cellStyle name="Comma 6 3 2" xfId="9556"/>
    <cellStyle name="Comma 6 3 2 2" xfId="9557"/>
    <cellStyle name="Comma 6 3 2 2 2" xfId="9558"/>
    <cellStyle name="Comma 6 3 2 2 2 2" xfId="9559"/>
    <cellStyle name="Comma 6 3 2 2 3" xfId="9560"/>
    <cellStyle name="Comma 6 3 2 2 3 2" xfId="9561"/>
    <cellStyle name="Comma 6 3 2 2 4" xfId="9562"/>
    <cellStyle name="Comma 6 3 2 3" xfId="9563"/>
    <cellStyle name="Comma 6 3 2 3 2" xfId="9564"/>
    <cellStyle name="Comma 6 3 2 4" xfId="9565"/>
    <cellStyle name="Comma 6 3 2 4 2" xfId="9566"/>
    <cellStyle name="Comma 6 3 2 5" xfId="9567"/>
    <cellStyle name="Comma 6 3 3" xfId="9568"/>
    <cellStyle name="Comma 6 3 3 2" xfId="9569"/>
    <cellStyle name="Comma 6 3 3 2 2" xfId="9570"/>
    <cellStyle name="Comma 6 3 3 3" xfId="9571"/>
    <cellStyle name="Comma 6 3 3 3 2" xfId="9572"/>
    <cellStyle name="Comma 6 3 3 4" xfId="9573"/>
    <cellStyle name="Comma 6 3 4" xfId="9574"/>
    <cellStyle name="Comma 6 3 4 2" xfId="9575"/>
    <cellStyle name="Comma 6 3 4 2 2" xfId="9576"/>
    <cellStyle name="Comma 6 3 4 3" xfId="9577"/>
    <cellStyle name="Comma 6 3 4 3 2" xfId="9578"/>
    <cellStyle name="Comma 6 3 4 4" xfId="9579"/>
    <cellStyle name="Comma 6 3 5" xfId="9580"/>
    <cellStyle name="Comma 6 3 5 2" xfId="9581"/>
    <cellStyle name="Comma 6 3 6" xfId="9582"/>
    <cellStyle name="Comma 6 3 6 2" xfId="9583"/>
    <cellStyle name="Comma 6 3 7" xfId="9584"/>
    <cellStyle name="Comma 7" xfId="129"/>
    <cellStyle name="Comma 7 2" xfId="9585"/>
    <cellStyle name="Comma 7 2 2" xfId="9586"/>
    <cellStyle name="Comma 8" xfId="130"/>
    <cellStyle name="Comma 8 2" xfId="1180"/>
    <cellStyle name="Comma 9" xfId="131"/>
    <cellStyle name="Comma 9 2" xfId="1181"/>
    <cellStyle name="Comma_Common Allocators GRC TY 0903" xfId="1253"/>
    <cellStyle name="Comma0" xfId="132"/>
    <cellStyle name="Comma0 - Style2" xfId="133"/>
    <cellStyle name="Comma0 - Style4" xfId="134"/>
    <cellStyle name="Comma0 - Style5" xfId="135"/>
    <cellStyle name="Comma0 2" xfId="9587"/>
    <cellStyle name="Comma0 3" xfId="9588"/>
    <cellStyle name="Comma0 4" xfId="9589"/>
    <cellStyle name="Comma0_00COS Ind Allocators" xfId="136"/>
    <cellStyle name="Comma1 - Style1" xfId="137"/>
    <cellStyle name="Copied" xfId="138"/>
    <cellStyle name="COST1" xfId="139"/>
    <cellStyle name="Curren - Style1" xfId="140"/>
    <cellStyle name="Curren - Style2" xfId="141"/>
    <cellStyle name="Curren - Style5" xfId="142"/>
    <cellStyle name="Curren - Style6" xfId="143"/>
    <cellStyle name="Currency" xfId="12207" builtinId="4"/>
    <cellStyle name="Currency 10" xfId="144"/>
    <cellStyle name="Currency 11" xfId="145"/>
    <cellStyle name="Currency 11 2" xfId="1182"/>
    <cellStyle name="Currency 11 2 2" xfId="9590"/>
    <cellStyle name="Currency 11 2 2 2" xfId="9591"/>
    <cellStyle name="Currency 11 2 2 2 2" xfId="9592"/>
    <cellStyle name="Currency 11 2 2 3" xfId="9593"/>
    <cellStyle name="Currency 11 2 2 3 2" xfId="9594"/>
    <cellStyle name="Currency 11 2 2 4" xfId="9595"/>
    <cellStyle name="Currency 11 2 3" xfId="9596"/>
    <cellStyle name="Currency 11 2 3 2" xfId="9597"/>
    <cellStyle name="Currency 11 2 4" xfId="9598"/>
    <cellStyle name="Currency 11 2 4 2" xfId="9599"/>
    <cellStyle name="Currency 11 2 5" xfId="9600"/>
    <cellStyle name="Currency 11 3" xfId="9601"/>
    <cellStyle name="Currency 11 3 2" xfId="9602"/>
    <cellStyle name="Currency 11 3 2 2" xfId="9603"/>
    <cellStyle name="Currency 11 3 3" xfId="9604"/>
    <cellStyle name="Currency 11 3 3 2" xfId="9605"/>
    <cellStyle name="Currency 11 3 4" xfId="9606"/>
    <cellStyle name="Currency 11 4" xfId="9607"/>
    <cellStyle name="Currency 11 4 2" xfId="9608"/>
    <cellStyle name="Currency 11 4 2 2" xfId="9609"/>
    <cellStyle name="Currency 11 4 3" xfId="9610"/>
    <cellStyle name="Currency 11 4 3 2" xfId="9611"/>
    <cellStyle name="Currency 11 4 4" xfId="9612"/>
    <cellStyle name="Currency 11 5" xfId="9613"/>
    <cellStyle name="Currency 11 5 2" xfId="9614"/>
    <cellStyle name="Currency 11 6" xfId="9615"/>
    <cellStyle name="Currency 11 6 2" xfId="9616"/>
    <cellStyle name="Currency 11 7" xfId="9617"/>
    <cellStyle name="Currency 12" xfId="146"/>
    <cellStyle name="Currency 12 2" xfId="1183"/>
    <cellStyle name="Currency 13" xfId="147"/>
    <cellStyle name="Currency 13 2" xfId="1184"/>
    <cellStyle name="Currency 14" xfId="148"/>
    <cellStyle name="Currency 14 2" xfId="1185"/>
    <cellStyle name="Currency 15" xfId="149"/>
    <cellStyle name="Currency 15 2" xfId="1186"/>
    <cellStyle name="Currency 16" xfId="150"/>
    <cellStyle name="Currency 16 2" xfId="1110"/>
    <cellStyle name="Currency 17" xfId="151"/>
    <cellStyle name="Currency 17 2" xfId="1187"/>
    <cellStyle name="Currency 18" xfId="152"/>
    <cellStyle name="Currency 18 2" xfId="1188"/>
    <cellStyle name="Currency 19" xfId="153"/>
    <cellStyle name="Currency 19 2" xfId="1111"/>
    <cellStyle name="Currency 2" xfId="154"/>
    <cellStyle name="Currency 2 2" xfId="155"/>
    <cellStyle name="Currency 2 3" xfId="9618"/>
    <cellStyle name="Currency 2 4" xfId="9619"/>
    <cellStyle name="Currency 20" xfId="156"/>
    <cellStyle name="Currency 20 2" xfId="1189"/>
    <cellStyle name="Currency 20 3" xfId="1112"/>
    <cellStyle name="Currency 21" xfId="157"/>
    <cellStyle name="Currency 21 2" xfId="1190"/>
    <cellStyle name="Currency 21 3" xfId="1113"/>
    <cellStyle name="Currency 22" xfId="158"/>
    <cellStyle name="Currency 22 2" xfId="1191"/>
    <cellStyle name="Currency 22 3" xfId="1114"/>
    <cellStyle name="Currency 23" xfId="874"/>
    <cellStyle name="Currency 23 2" xfId="1011"/>
    <cellStyle name="Currency 23 3" xfId="1115"/>
    <cellStyle name="Currency 24" xfId="1139"/>
    <cellStyle name="Currency 24 2" xfId="1243"/>
    <cellStyle name="Currency 3" xfId="159"/>
    <cellStyle name="Currency 3 2" xfId="160"/>
    <cellStyle name="Currency 4" xfId="161"/>
    <cellStyle name="Currency 4 2" xfId="9620"/>
    <cellStyle name="Currency 5" xfId="162"/>
    <cellStyle name="Currency 5 2" xfId="9621"/>
    <cellStyle name="Currency 6" xfId="163"/>
    <cellStyle name="Currency 6 2" xfId="9622"/>
    <cellStyle name="Currency 7" xfId="164"/>
    <cellStyle name="Currency 7 2" xfId="1192"/>
    <cellStyle name="Currency 8" xfId="165"/>
    <cellStyle name="Currency 8 2" xfId="1193"/>
    <cellStyle name="Currency 9" xfId="166"/>
    <cellStyle name="Currency 9 2" xfId="9623"/>
    <cellStyle name="Currency_Common Allocators GRC TY 0903" xfId="1254"/>
    <cellStyle name="Currency0" xfId="167"/>
    <cellStyle name="Date" xfId="168"/>
    <cellStyle name="Date 2" xfId="9624"/>
    <cellStyle name="Date 3" xfId="9625"/>
    <cellStyle name="Date 4" xfId="9626"/>
    <cellStyle name="Emphasis 1" xfId="169"/>
    <cellStyle name="Emphasis 1 2" xfId="908"/>
    <cellStyle name="Emphasis 2" xfId="170"/>
    <cellStyle name="Emphasis 2 2" xfId="909"/>
    <cellStyle name="Emphasis 3" xfId="171"/>
    <cellStyle name="Entered" xfId="172"/>
    <cellStyle name="Entered 2" xfId="911"/>
    <cellStyle name="Euro" xfId="9627"/>
    <cellStyle name="Explanatory Text" xfId="1068" builtinId="53" customBuiltin="1"/>
    <cellStyle name="Explanatory Text 10" xfId="9628"/>
    <cellStyle name="Explanatory Text 2" xfId="607"/>
    <cellStyle name="Explanatory Text 2 2" xfId="9629"/>
    <cellStyle name="Explanatory Text 3" xfId="608"/>
    <cellStyle name="Explanatory Text 4" xfId="609"/>
    <cellStyle name="Explanatory Text 5" xfId="610"/>
    <cellStyle name="Explanatory Text 6" xfId="611"/>
    <cellStyle name="Explanatory Text 7" xfId="612"/>
    <cellStyle name="Explanatory Text 8" xfId="613"/>
    <cellStyle name="Explanatory Text 9" xfId="614"/>
    <cellStyle name="Fixed" xfId="173"/>
    <cellStyle name="Fixed3 - Style3" xfId="174"/>
    <cellStyle name="Good" xfId="1059" builtinId="26" customBuiltin="1"/>
    <cellStyle name="Good 10" xfId="912"/>
    <cellStyle name="Good 11" xfId="9630"/>
    <cellStyle name="Good 2" xfId="615"/>
    <cellStyle name="Good 2 2" xfId="9631"/>
    <cellStyle name="Good 3" xfId="616"/>
    <cellStyle name="Good 4" xfId="617"/>
    <cellStyle name="Good 5" xfId="618"/>
    <cellStyle name="Good 6" xfId="619"/>
    <cellStyle name="Good 7" xfId="620"/>
    <cellStyle name="Good 8" xfId="621"/>
    <cellStyle name="Good 9" xfId="622"/>
    <cellStyle name="Grey" xfId="175"/>
    <cellStyle name="Grey 2" xfId="9632"/>
    <cellStyle name="Grey 3" xfId="9633"/>
    <cellStyle name="Grey 4" xfId="9634"/>
    <cellStyle name="Header" xfId="176"/>
    <cellStyle name="Header1" xfId="177"/>
    <cellStyle name="Header2" xfId="178"/>
    <cellStyle name="Heading" xfId="179"/>
    <cellStyle name="Heading 1" xfId="1055" builtinId="16" customBuiltin="1"/>
    <cellStyle name="Heading 1 10" xfId="913"/>
    <cellStyle name="Heading 1 11" xfId="9635"/>
    <cellStyle name="Heading 1 2" xfId="623"/>
    <cellStyle name="Heading 1 2 2" xfId="9636"/>
    <cellStyle name="Heading 1 3" xfId="624"/>
    <cellStyle name="Heading 1 4" xfId="625"/>
    <cellStyle name="Heading 1 5" xfId="626"/>
    <cellStyle name="Heading 1 6" xfId="627"/>
    <cellStyle name="Heading 1 7" xfId="628"/>
    <cellStyle name="Heading 1 8" xfId="629"/>
    <cellStyle name="Heading 1 9" xfId="630"/>
    <cellStyle name="Heading 2" xfId="1056" builtinId="17" customBuiltin="1"/>
    <cellStyle name="Heading 2 10" xfId="914"/>
    <cellStyle name="Heading 2 11" xfId="9637"/>
    <cellStyle name="Heading 2 2" xfId="631"/>
    <cellStyle name="Heading 2 2 2" xfId="9638"/>
    <cellStyle name="Heading 2 3" xfId="632"/>
    <cellStyle name="Heading 2 4" xfId="633"/>
    <cellStyle name="Heading 2 5" xfId="634"/>
    <cellStyle name="Heading 2 6" xfId="635"/>
    <cellStyle name="Heading 2 7" xfId="636"/>
    <cellStyle name="Heading 2 8" xfId="637"/>
    <cellStyle name="Heading 2 9" xfId="638"/>
    <cellStyle name="Heading 3" xfId="1057" builtinId="18" customBuiltin="1"/>
    <cellStyle name="Heading 3 10" xfId="915"/>
    <cellStyle name="Heading 3 11" xfId="9639"/>
    <cellStyle name="Heading 3 2" xfId="639"/>
    <cellStyle name="Heading 3 2 2" xfId="9640"/>
    <cellStyle name="Heading 3 3" xfId="640"/>
    <cellStyle name="Heading 3 4" xfId="641"/>
    <cellStyle name="Heading 3 5" xfId="642"/>
    <cellStyle name="Heading 3 6" xfId="643"/>
    <cellStyle name="Heading 3 7" xfId="644"/>
    <cellStyle name="Heading 3 8" xfId="645"/>
    <cellStyle name="Heading 3 9" xfId="646"/>
    <cellStyle name="Heading 4" xfId="1058" builtinId="19" customBuiltin="1"/>
    <cellStyle name="Heading 4 10" xfId="916"/>
    <cellStyle name="Heading 4 2" xfId="647"/>
    <cellStyle name="Heading 4 2 2" xfId="9641"/>
    <cellStyle name="Heading 4 3" xfId="648"/>
    <cellStyle name="Heading 4 4" xfId="649"/>
    <cellStyle name="Heading 4 5" xfId="650"/>
    <cellStyle name="Heading 4 6" xfId="651"/>
    <cellStyle name="Heading 4 7" xfId="652"/>
    <cellStyle name="Heading 4 8" xfId="653"/>
    <cellStyle name="Heading 4 9" xfId="654"/>
    <cellStyle name="Heading 5" xfId="9642"/>
    <cellStyle name="Heading1" xfId="180"/>
    <cellStyle name="Heading2" xfId="181"/>
    <cellStyle name="Input" xfId="1062" builtinId="20" customBuiltin="1"/>
    <cellStyle name="Input [yellow]" xfId="182"/>
    <cellStyle name="Input [yellow] 2" xfId="9643"/>
    <cellStyle name="Input [yellow] 3" xfId="9644"/>
    <cellStyle name="Input [yellow] 4" xfId="9645"/>
    <cellStyle name="Input 10" xfId="655"/>
    <cellStyle name="Input 11" xfId="656"/>
    <cellStyle name="Input 12" xfId="657"/>
    <cellStyle name="Input 13" xfId="658"/>
    <cellStyle name="Input 14" xfId="659"/>
    <cellStyle name="Input 15" xfId="660"/>
    <cellStyle name="Input 16" xfId="661"/>
    <cellStyle name="Input 17" xfId="806"/>
    <cellStyle name="Input 18" xfId="807"/>
    <cellStyle name="Input 19" xfId="808"/>
    <cellStyle name="Input 2" xfId="662"/>
    <cellStyle name="Input 2 2" xfId="9646"/>
    <cellStyle name="Input 20" xfId="809"/>
    <cellStyle name="Input 21" xfId="810"/>
    <cellStyle name="Input 22" xfId="811"/>
    <cellStyle name="Input 23" xfId="917"/>
    <cellStyle name="Input 24" xfId="975"/>
    <cellStyle name="Input 25" xfId="978"/>
    <cellStyle name="Input 26" xfId="977"/>
    <cellStyle name="Input 27" xfId="979"/>
    <cellStyle name="Input 28" xfId="976"/>
    <cellStyle name="Input 29" xfId="980"/>
    <cellStyle name="Input 3" xfId="663"/>
    <cellStyle name="Input 30" xfId="9647"/>
    <cellStyle name="Input 31" xfId="9648"/>
    <cellStyle name="Input 32" xfId="9649"/>
    <cellStyle name="Input 33" xfId="9650"/>
    <cellStyle name="Input 34" xfId="9651"/>
    <cellStyle name="Input 35" xfId="9652"/>
    <cellStyle name="Input 36" xfId="9653"/>
    <cellStyle name="Input 37" xfId="9654"/>
    <cellStyle name="Input 38" xfId="9655"/>
    <cellStyle name="Input 39" xfId="9656"/>
    <cellStyle name="Input 4" xfId="664"/>
    <cellStyle name="Input 40" xfId="9657"/>
    <cellStyle name="Input 41" xfId="9658"/>
    <cellStyle name="Input 42" xfId="9659"/>
    <cellStyle name="Input 43" xfId="9660"/>
    <cellStyle name="Input 44" xfId="9661"/>
    <cellStyle name="Input 45" xfId="9662"/>
    <cellStyle name="Input 46" xfId="9663"/>
    <cellStyle name="Input 47" xfId="9664"/>
    <cellStyle name="Input 48" xfId="9665"/>
    <cellStyle name="Input 49" xfId="9666"/>
    <cellStyle name="Input 5" xfId="665"/>
    <cellStyle name="Input 50" xfId="9667"/>
    <cellStyle name="Input 51" xfId="9668"/>
    <cellStyle name="Input 52" xfId="9669"/>
    <cellStyle name="Input 53" xfId="9670"/>
    <cellStyle name="Input 54" xfId="9671"/>
    <cellStyle name="Input 55" xfId="9672"/>
    <cellStyle name="Input 56" xfId="9673"/>
    <cellStyle name="Input 57" xfId="9674"/>
    <cellStyle name="Input 58" xfId="9675"/>
    <cellStyle name="Input 59" xfId="9676"/>
    <cellStyle name="Input 6" xfId="666"/>
    <cellStyle name="Input 60" xfId="9677"/>
    <cellStyle name="Input 61" xfId="9678"/>
    <cellStyle name="Input 62" xfId="9679"/>
    <cellStyle name="Input 63" xfId="9680"/>
    <cellStyle name="Input 64" xfId="9681"/>
    <cellStyle name="Input 65" xfId="9682"/>
    <cellStyle name="Input 66" xfId="9683"/>
    <cellStyle name="Input 67" xfId="9684"/>
    <cellStyle name="Input 68" xfId="9685"/>
    <cellStyle name="Input 69" xfId="9686"/>
    <cellStyle name="Input 7" xfId="667"/>
    <cellStyle name="Input 70" xfId="9687"/>
    <cellStyle name="Input 71" xfId="9688"/>
    <cellStyle name="Input 72" xfId="9689"/>
    <cellStyle name="Input 73" xfId="9690"/>
    <cellStyle name="Input 74" xfId="9691"/>
    <cellStyle name="Input 75" xfId="9692"/>
    <cellStyle name="Input 76" xfId="9693"/>
    <cellStyle name="Input 77" xfId="9694"/>
    <cellStyle name="Input 78" xfId="9695"/>
    <cellStyle name="Input 79" xfId="9696"/>
    <cellStyle name="Input 8" xfId="668"/>
    <cellStyle name="Input 80" xfId="9697"/>
    <cellStyle name="Input 81" xfId="9698"/>
    <cellStyle name="Input 82" xfId="9699"/>
    <cellStyle name="Input 83" xfId="9700"/>
    <cellStyle name="Input 84" xfId="9701"/>
    <cellStyle name="Input 85" xfId="9702"/>
    <cellStyle name="Input 86" xfId="9703"/>
    <cellStyle name="Input 87" xfId="9704"/>
    <cellStyle name="Input 9" xfId="669"/>
    <cellStyle name="Input Cells" xfId="183"/>
    <cellStyle name="Input Cells Percent" xfId="184"/>
    <cellStyle name="Input Cells_Book9" xfId="9705"/>
    <cellStyle name="Lines" xfId="185"/>
    <cellStyle name="Lines 2" xfId="1194"/>
    <cellStyle name="LINKED" xfId="186"/>
    <cellStyle name="Linked Cell" xfId="1065" builtinId="24" customBuiltin="1"/>
    <cellStyle name="Linked Cell 10" xfId="918"/>
    <cellStyle name="Linked Cell 11" xfId="9706"/>
    <cellStyle name="Linked Cell 2" xfId="670"/>
    <cellStyle name="Linked Cell 2 2" xfId="9707"/>
    <cellStyle name="Linked Cell 3" xfId="671"/>
    <cellStyle name="Linked Cell 4" xfId="672"/>
    <cellStyle name="Linked Cell 5" xfId="673"/>
    <cellStyle name="Linked Cell 6" xfId="674"/>
    <cellStyle name="Linked Cell 7" xfId="675"/>
    <cellStyle name="Linked Cell 8" xfId="676"/>
    <cellStyle name="Linked Cell 9" xfId="677"/>
    <cellStyle name="modified border" xfId="187"/>
    <cellStyle name="modified border 2" xfId="9708"/>
    <cellStyle name="modified border 3" xfId="9709"/>
    <cellStyle name="modified border 4" xfId="9710"/>
    <cellStyle name="modified border1" xfId="188"/>
    <cellStyle name="modified border1 2" xfId="9711"/>
    <cellStyle name="modified border1 3" xfId="9712"/>
    <cellStyle name="modified border1 4" xfId="9713"/>
    <cellStyle name="Neutral" xfId="1061" builtinId="28" customBuiltin="1"/>
    <cellStyle name="Neutral 10" xfId="919"/>
    <cellStyle name="Neutral 11" xfId="9714"/>
    <cellStyle name="Neutral 2" xfId="678"/>
    <cellStyle name="Neutral 2 2" xfId="9715"/>
    <cellStyle name="Neutral 3" xfId="679"/>
    <cellStyle name="Neutral 4" xfId="680"/>
    <cellStyle name="Neutral 5" xfId="681"/>
    <cellStyle name="Neutral 6" xfId="682"/>
    <cellStyle name="Neutral 7" xfId="683"/>
    <cellStyle name="Neutral 8" xfId="684"/>
    <cellStyle name="Neutral 9" xfId="685"/>
    <cellStyle name="no dec" xfId="189"/>
    <cellStyle name="Normal" xfId="0" builtinId="0"/>
    <cellStyle name="Normal - Style1" xfId="190"/>
    <cellStyle name="Normal - Style1 2" xfId="812"/>
    <cellStyle name="Normal - Style1 3" xfId="9716"/>
    <cellStyle name="Normal - Style1 4" xfId="9717"/>
    <cellStyle name="Normal 10" xfId="191"/>
    <cellStyle name="Normal 10 2" xfId="813"/>
    <cellStyle name="Normal 10 3" xfId="9718"/>
    <cellStyle name="Normal 10 3 2" xfId="9719"/>
    <cellStyle name="Normal 10 3 2 2" xfId="9720"/>
    <cellStyle name="Normal 10 3 2 2 2" xfId="9721"/>
    <cellStyle name="Normal 10 3 2 2 2 2" xfId="9722"/>
    <cellStyle name="Normal 10 3 2 2 3" xfId="9723"/>
    <cellStyle name="Normal 10 3 2 2 3 2" xfId="9724"/>
    <cellStyle name="Normal 10 3 2 2 4" xfId="9725"/>
    <cellStyle name="Normal 10 3 2 3" xfId="9726"/>
    <cellStyle name="Normal 10 3 2 3 2" xfId="9727"/>
    <cellStyle name="Normal 10 3 2 4" xfId="9728"/>
    <cellStyle name="Normal 10 3 2 4 2" xfId="9729"/>
    <cellStyle name="Normal 10 3 2 5" xfId="9730"/>
    <cellStyle name="Normal 10 3 3" xfId="9731"/>
    <cellStyle name="Normal 10 3 3 2" xfId="9732"/>
    <cellStyle name="Normal 10 3 3 2 2" xfId="9733"/>
    <cellStyle name="Normal 10 3 3 3" xfId="9734"/>
    <cellStyle name="Normal 10 3 3 3 2" xfId="9735"/>
    <cellStyle name="Normal 10 3 3 4" xfId="9736"/>
    <cellStyle name="Normal 10 3 4" xfId="9737"/>
    <cellStyle name="Normal 10 3 4 2" xfId="9738"/>
    <cellStyle name="Normal 10 3 4 2 2" xfId="9739"/>
    <cellStyle name="Normal 10 3 4 3" xfId="9740"/>
    <cellStyle name="Normal 10 3 4 3 2" xfId="9741"/>
    <cellStyle name="Normal 10 3 4 4" xfId="9742"/>
    <cellStyle name="Normal 10 3 5" xfId="9743"/>
    <cellStyle name="Normal 10 3 5 2" xfId="9744"/>
    <cellStyle name="Normal 10 3 6" xfId="9745"/>
    <cellStyle name="Normal 10 3 6 2" xfId="9746"/>
    <cellStyle name="Normal 10 3 7" xfId="9747"/>
    <cellStyle name="Normal 10 4" xfId="9748"/>
    <cellStyle name="Normal 10 4 2" xfId="9749"/>
    <cellStyle name="Normal 100" xfId="9750"/>
    <cellStyle name="Normal 100 2" xfId="9751"/>
    <cellStyle name="Normal 101" xfId="9752"/>
    <cellStyle name="Normal 102" xfId="9753"/>
    <cellStyle name="Normal 103" xfId="9754"/>
    <cellStyle name="Normal 103 2" xfId="9755"/>
    <cellStyle name="Normal 104" xfId="9756"/>
    <cellStyle name="Normal 104 2" xfId="9757"/>
    <cellStyle name="Normal 105" xfId="9758"/>
    <cellStyle name="Normal 106" xfId="9759"/>
    <cellStyle name="Normal 107" xfId="9760"/>
    <cellStyle name="Normal 108" xfId="9761"/>
    <cellStyle name="Normal 109" xfId="9762"/>
    <cellStyle name="Normal 11" xfId="192"/>
    <cellStyle name="Normal 11 2" xfId="193"/>
    <cellStyle name="Normal 11 3" xfId="9763"/>
    <cellStyle name="Normal 11 3 2" xfId="9764"/>
    <cellStyle name="Normal 11 3 2 2" xfId="9765"/>
    <cellStyle name="Normal 11 3 2 2 2" xfId="9766"/>
    <cellStyle name="Normal 11 3 2 2 2 2" xfId="9767"/>
    <cellStyle name="Normal 11 3 2 2 3" xfId="9768"/>
    <cellStyle name="Normal 11 3 2 2 3 2" xfId="9769"/>
    <cellStyle name="Normal 11 3 2 2 4" xfId="9770"/>
    <cellStyle name="Normal 11 3 2 3" xfId="9771"/>
    <cellStyle name="Normal 11 3 2 3 2" xfId="9772"/>
    <cellStyle name="Normal 11 3 2 4" xfId="9773"/>
    <cellStyle name="Normal 11 3 2 4 2" xfId="9774"/>
    <cellStyle name="Normal 11 3 2 5" xfId="9775"/>
    <cellStyle name="Normal 11 3 3" xfId="9776"/>
    <cellStyle name="Normal 11 3 3 2" xfId="9777"/>
    <cellStyle name="Normal 11 3 3 2 2" xfId="9778"/>
    <cellStyle name="Normal 11 3 3 3" xfId="9779"/>
    <cellStyle name="Normal 11 3 3 3 2" xfId="9780"/>
    <cellStyle name="Normal 11 3 3 4" xfId="9781"/>
    <cellStyle name="Normal 11 3 4" xfId="9782"/>
    <cellStyle name="Normal 11 3 4 2" xfId="9783"/>
    <cellStyle name="Normal 11 3 4 2 2" xfId="9784"/>
    <cellStyle name="Normal 11 3 4 3" xfId="9785"/>
    <cellStyle name="Normal 11 3 4 3 2" xfId="9786"/>
    <cellStyle name="Normal 11 3 4 4" xfId="9787"/>
    <cellStyle name="Normal 11 3 5" xfId="9788"/>
    <cellStyle name="Normal 11 3 5 2" xfId="9789"/>
    <cellStyle name="Normal 11 3 6" xfId="9790"/>
    <cellStyle name="Normal 11 3 6 2" xfId="9791"/>
    <cellStyle name="Normal 11 3 7" xfId="9792"/>
    <cellStyle name="Normal 110" xfId="9793"/>
    <cellStyle name="Normal 111" xfId="9794"/>
    <cellStyle name="Normal 112" xfId="9795"/>
    <cellStyle name="Normal 113" xfId="9796"/>
    <cellStyle name="Normal 114" xfId="9797"/>
    <cellStyle name="Normal 115" xfId="9798"/>
    <cellStyle name="Normal 12" xfId="194"/>
    <cellStyle name="Normal 12 2" xfId="814"/>
    <cellStyle name="Normal 12 3" xfId="1195"/>
    <cellStyle name="Normal 12 3 2" xfId="9799"/>
    <cellStyle name="Normal 12 3 2 2" xfId="9800"/>
    <cellStyle name="Normal 12 3 2 2 2" xfId="9801"/>
    <cellStyle name="Normal 12 3 2 2 2 2" xfId="9802"/>
    <cellStyle name="Normal 12 3 2 2 3" xfId="9803"/>
    <cellStyle name="Normal 12 3 2 2 3 2" xfId="9804"/>
    <cellStyle name="Normal 12 3 2 2 4" xfId="9805"/>
    <cellStyle name="Normal 12 3 2 3" xfId="9806"/>
    <cellStyle name="Normal 12 3 2 3 2" xfId="9807"/>
    <cellStyle name="Normal 12 3 2 4" xfId="9808"/>
    <cellStyle name="Normal 12 3 2 4 2" xfId="9809"/>
    <cellStyle name="Normal 12 3 2 5" xfId="9810"/>
    <cellStyle name="Normal 12 3 3" xfId="9811"/>
    <cellStyle name="Normal 12 3 3 2" xfId="9812"/>
    <cellStyle name="Normal 12 3 3 2 2" xfId="9813"/>
    <cellStyle name="Normal 12 3 3 3" xfId="9814"/>
    <cellStyle name="Normal 12 3 3 3 2" xfId="9815"/>
    <cellStyle name="Normal 12 3 3 4" xfId="9816"/>
    <cellStyle name="Normal 12 3 4" xfId="9817"/>
    <cellStyle name="Normal 12 3 4 2" xfId="9818"/>
    <cellStyle name="Normal 12 3 4 2 2" xfId="9819"/>
    <cellStyle name="Normal 12 3 4 3" xfId="9820"/>
    <cellStyle name="Normal 12 3 4 3 2" xfId="9821"/>
    <cellStyle name="Normal 12 3 4 4" xfId="9822"/>
    <cellStyle name="Normal 12 3 5" xfId="9823"/>
    <cellStyle name="Normal 12 3 5 2" xfId="9824"/>
    <cellStyle name="Normal 12 3 6" xfId="9825"/>
    <cellStyle name="Normal 12 3 6 2" xfId="9826"/>
    <cellStyle name="Normal 12 3 7" xfId="9827"/>
    <cellStyle name="Normal 13" xfId="195"/>
    <cellStyle name="Normal 13 2" xfId="815"/>
    <cellStyle name="Normal 13 3" xfId="1196"/>
    <cellStyle name="Normal 13 3 2" xfId="9828"/>
    <cellStyle name="Normal 13 3 2 2" xfId="9829"/>
    <cellStyle name="Normal 13 3 2 2 2" xfId="9830"/>
    <cellStyle name="Normal 13 3 2 2 2 2" xfId="9831"/>
    <cellStyle name="Normal 13 3 2 2 3" xfId="9832"/>
    <cellStyle name="Normal 13 3 2 2 3 2" xfId="9833"/>
    <cellStyle name="Normal 13 3 2 2 4" xfId="9834"/>
    <cellStyle name="Normal 13 3 2 3" xfId="9835"/>
    <cellStyle name="Normal 13 3 2 3 2" xfId="9836"/>
    <cellStyle name="Normal 13 3 2 4" xfId="9837"/>
    <cellStyle name="Normal 13 3 2 4 2" xfId="9838"/>
    <cellStyle name="Normal 13 3 2 5" xfId="9839"/>
    <cellStyle name="Normal 13 3 3" xfId="9840"/>
    <cellStyle name="Normal 13 3 3 2" xfId="9841"/>
    <cellStyle name="Normal 13 3 3 2 2" xfId="9842"/>
    <cellStyle name="Normal 13 3 3 3" xfId="9843"/>
    <cellStyle name="Normal 13 3 3 3 2" xfId="9844"/>
    <cellStyle name="Normal 13 3 3 4" xfId="9845"/>
    <cellStyle name="Normal 13 3 4" xfId="9846"/>
    <cellStyle name="Normal 13 3 4 2" xfId="9847"/>
    <cellStyle name="Normal 13 3 4 2 2" xfId="9848"/>
    <cellStyle name="Normal 13 3 4 3" xfId="9849"/>
    <cellStyle name="Normal 13 3 4 3 2" xfId="9850"/>
    <cellStyle name="Normal 13 3 4 4" xfId="9851"/>
    <cellStyle name="Normal 13 3 5" xfId="9852"/>
    <cellStyle name="Normal 13 3 5 2" xfId="9853"/>
    <cellStyle name="Normal 13 3 6" xfId="9854"/>
    <cellStyle name="Normal 13 3 6 2" xfId="9855"/>
    <cellStyle name="Normal 13 3 7" xfId="9856"/>
    <cellStyle name="Normal 14" xfId="196"/>
    <cellStyle name="Normal 14 2" xfId="1197"/>
    <cellStyle name="Normal 14 2 2" xfId="9857"/>
    <cellStyle name="Normal 14 2 2 2" xfId="9858"/>
    <cellStyle name="Normal 14 2 2 2 2" xfId="9859"/>
    <cellStyle name="Normal 14 2 2 2 2 2" xfId="9860"/>
    <cellStyle name="Normal 14 2 2 2 3" xfId="9861"/>
    <cellStyle name="Normal 14 2 2 2 3 2" xfId="9862"/>
    <cellStyle name="Normal 14 2 2 2 4" xfId="9863"/>
    <cellStyle name="Normal 14 2 2 3" xfId="9864"/>
    <cellStyle name="Normal 14 2 2 3 2" xfId="9865"/>
    <cellStyle name="Normal 14 2 2 4" xfId="9866"/>
    <cellStyle name="Normal 14 2 2 4 2" xfId="9867"/>
    <cellStyle name="Normal 14 2 2 5" xfId="9868"/>
    <cellStyle name="Normal 14 2 3" xfId="9869"/>
    <cellStyle name="Normal 14 2 3 2" xfId="9870"/>
    <cellStyle name="Normal 14 2 3 2 2" xfId="9871"/>
    <cellStyle name="Normal 14 2 3 3" xfId="9872"/>
    <cellStyle name="Normal 14 2 3 3 2" xfId="9873"/>
    <cellStyle name="Normal 14 2 3 4" xfId="9874"/>
    <cellStyle name="Normal 14 2 4" xfId="9875"/>
    <cellStyle name="Normal 14 2 4 2" xfId="9876"/>
    <cellStyle name="Normal 14 2 4 2 2" xfId="9877"/>
    <cellStyle name="Normal 14 2 4 3" xfId="9878"/>
    <cellStyle name="Normal 14 2 4 3 2" xfId="9879"/>
    <cellStyle name="Normal 14 2 4 4" xfId="9880"/>
    <cellStyle name="Normal 14 2 5" xfId="9881"/>
    <cellStyle name="Normal 14 2 5 2" xfId="9882"/>
    <cellStyle name="Normal 14 2 6" xfId="9883"/>
    <cellStyle name="Normal 14 2 6 2" xfId="9884"/>
    <cellStyle name="Normal 14 2 7" xfId="9885"/>
    <cellStyle name="Normal 14 3" xfId="9886"/>
    <cellStyle name="Normal 14 4" xfId="9887"/>
    <cellStyle name="Normal 14 5" xfId="9888"/>
    <cellStyle name="Normal 14 6" xfId="9889"/>
    <cellStyle name="Normal 15" xfId="197"/>
    <cellStyle name="Normal 15 2" xfId="9890"/>
    <cellStyle name="Normal 15 2 2" xfId="9891"/>
    <cellStyle name="Normal 15 2 2 2" xfId="9892"/>
    <cellStyle name="Normal 15 2 2 2 2" xfId="9893"/>
    <cellStyle name="Normal 15 2 2 2 2 2" xfId="9894"/>
    <cellStyle name="Normal 15 2 2 2 3" xfId="9895"/>
    <cellStyle name="Normal 15 2 2 2 3 2" xfId="9896"/>
    <cellStyle name="Normal 15 2 2 2 4" xfId="9897"/>
    <cellStyle name="Normal 15 2 2 3" xfId="9898"/>
    <cellStyle name="Normal 15 2 2 3 2" xfId="9899"/>
    <cellStyle name="Normal 15 2 2 4" xfId="9900"/>
    <cellStyle name="Normal 15 2 2 4 2" xfId="9901"/>
    <cellStyle name="Normal 15 2 2 5" xfId="9902"/>
    <cellStyle name="Normal 15 2 3" xfId="9903"/>
    <cellStyle name="Normal 15 2 3 2" xfId="9904"/>
    <cellStyle name="Normal 15 2 3 2 2" xfId="9905"/>
    <cellStyle name="Normal 15 2 3 3" xfId="9906"/>
    <cellStyle name="Normal 15 2 3 3 2" xfId="9907"/>
    <cellStyle name="Normal 15 2 3 4" xfId="9908"/>
    <cellStyle name="Normal 15 2 4" xfId="9909"/>
    <cellStyle name="Normal 15 2 4 2" xfId="9910"/>
    <cellStyle name="Normal 15 2 4 2 2" xfId="9911"/>
    <cellStyle name="Normal 15 2 4 3" xfId="9912"/>
    <cellStyle name="Normal 15 2 4 3 2" xfId="9913"/>
    <cellStyle name="Normal 15 2 4 4" xfId="9914"/>
    <cellStyle name="Normal 15 2 5" xfId="9915"/>
    <cellStyle name="Normal 15 2 5 2" xfId="9916"/>
    <cellStyle name="Normal 15 2 6" xfId="9917"/>
    <cellStyle name="Normal 15 2 6 2" xfId="9918"/>
    <cellStyle name="Normal 15 2 7" xfId="9919"/>
    <cellStyle name="Normal 15 3" xfId="9920"/>
    <cellStyle name="Normal 15 4" xfId="9921"/>
    <cellStyle name="Normal 15 5" xfId="9922"/>
    <cellStyle name="Normal 15 6" xfId="9923"/>
    <cellStyle name="Normal 16" xfId="198"/>
    <cellStyle name="Normal 16 2" xfId="9924"/>
    <cellStyle name="Normal 16 3" xfId="9925"/>
    <cellStyle name="Normal 17" xfId="199"/>
    <cellStyle name="Normal 17 2" xfId="9926"/>
    <cellStyle name="Normal 17 2 2" xfId="9927"/>
    <cellStyle name="Normal 17 2 2 2" xfId="9928"/>
    <cellStyle name="Normal 17 2 2 2 2" xfId="9929"/>
    <cellStyle name="Normal 17 2 2 2 2 2" xfId="9930"/>
    <cellStyle name="Normal 17 2 2 2 3" xfId="9931"/>
    <cellStyle name="Normal 17 2 2 2 3 2" xfId="9932"/>
    <cellStyle name="Normal 17 2 2 2 4" xfId="9933"/>
    <cellStyle name="Normal 17 2 2 3" xfId="9934"/>
    <cellStyle name="Normal 17 2 2 3 2" xfId="9935"/>
    <cellStyle name="Normal 17 2 2 4" xfId="9936"/>
    <cellStyle name="Normal 17 2 2 4 2" xfId="9937"/>
    <cellStyle name="Normal 17 2 2 5" xfId="9938"/>
    <cellStyle name="Normal 17 2 3" xfId="9939"/>
    <cellStyle name="Normal 17 2 3 2" xfId="9940"/>
    <cellStyle name="Normal 17 2 3 2 2" xfId="9941"/>
    <cellStyle name="Normal 17 2 3 3" xfId="9942"/>
    <cellStyle name="Normal 17 2 3 3 2" xfId="9943"/>
    <cellStyle name="Normal 17 2 3 4" xfId="9944"/>
    <cellStyle name="Normal 17 2 4" xfId="9945"/>
    <cellStyle name="Normal 17 2 4 2" xfId="9946"/>
    <cellStyle name="Normal 17 2 4 2 2" xfId="9947"/>
    <cellStyle name="Normal 17 2 4 3" xfId="9948"/>
    <cellStyle name="Normal 17 2 4 3 2" xfId="9949"/>
    <cellStyle name="Normal 17 2 4 4" xfId="9950"/>
    <cellStyle name="Normal 17 2 5" xfId="9951"/>
    <cellStyle name="Normal 17 2 5 2" xfId="9952"/>
    <cellStyle name="Normal 17 2 6" xfId="9953"/>
    <cellStyle name="Normal 17 2 6 2" xfId="9954"/>
    <cellStyle name="Normal 17 2 7" xfId="9955"/>
    <cellStyle name="Normal 17 3" xfId="9956"/>
    <cellStyle name="Normal 17 3 2" xfId="9957"/>
    <cellStyle name="Normal 17 3 2 2" xfId="9958"/>
    <cellStyle name="Normal 17 3 2 2 2" xfId="9959"/>
    <cellStyle name="Normal 17 3 2 3" xfId="9960"/>
    <cellStyle name="Normal 17 3 2 3 2" xfId="9961"/>
    <cellStyle name="Normal 17 3 2 4" xfId="9962"/>
    <cellStyle name="Normal 17 3 3" xfId="9963"/>
    <cellStyle name="Normal 17 3 3 2" xfId="9964"/>
    <cellStyle name="Normal 17 3 4" xfId="9965"/>
    <cellStyle name="Normal 17 3 4 2" xfId="9966"/>
    <cellStyle name="Normal 17 3 5" xfId="9967"/>
    <cellStyle name="Normal 17 4" xfId="9968"/>
    <cellStyle name="Normal 17 4 2" xfId="9969"/>
    <cellStyle name="Normal 17 4 2 2" xfId="9970"/>
    <cellStyle name="Normal 17 4 3" xfId="9971"/>
    <cellStyle name="Normal 17 4 3 2" xfId="9972"/>
    <cellStyle name="Normal 17 4 4" xfId="9973"/>
    <cellStyle name="Normal 17 5" xfId="9974"/>
    <cellStyle name="Normal 17 5 2" xfId="9975"/>
    <cellStyle name="Normal 17 5 2 2" xfId="9976"/>
    <cellStyle name="Normal 17 5 3" xfId="9977"/>
    <cellStyle name="Normal 17 5 3 2" xfId="9978"/>
    <cellStyle name="Normal 17 5 4" xfId="9979"/>
    <cellStyle name="Normal 17 6" xfId="9980"/>
    <cellStyle name="Normal 17 6 2" xfId="9981"/>
    <cellStyle name="Normal 17 7" xfId="9982"/>
    <cellStyle name="Normal 17 7 2" xfId="9983"/>
    <cellStyle name="Normal 17 8" xfId="9984"/>
    <cellStyle name="Normal 18" xfId="200"/>
    <cellStyle name="Normal 18 2" xfId="1246"/>
    <cellStyle name="Normal 18 2 2" xfId="9985"/>
    <cellStyle name="Normal 18 2 2 2" xfId="9986"/>
    <cellStyle name="Normal 18 2 2 2 2" xfId="9987"/>
    <cellStyle name="Normal 18 2 2 2 2 2" xfId="9988"/>
    <cellStyle name="Normal 18 2 2 2 3" xfId="9989"/>
    <cellStyle name="Normal 18 2 2 2 3 2" xfId="9990"/>
    <cellStyle name="Normal 18 2 2 2 4" xfId="9991"/>
    <cellStyle name="Normal 18 2 2 3" xfId="9992"/>
    <cellStyle name="Normal 18 2 2 3 2" xfId="9993"/>
    <cellStyle name="Normal 18 2 2 4" xfId="9994"/>
    <cellStyle name="Normal 18 2 2 4 2" xfId="9995"/>
    <cellStyle name="Normal 18 2 2 5" xfId="9996"/>
    <cellStyle name="Normal 18 2 3" xfId="9997"/>
    <cellStyle name="Normal 18 2 3 2" xfId="9998"/>
    <cellStyle name="Normal 18 2 3 2 2" xfId="9999"/>
    <cellStyle name="Normal 18 2 3 3" xfId="10000"/>
    <cellStyle name="Normal 18 2 3 3 2" xfId="10001"/>
    <cellStyle name="Normal 18 2 3 4" xfId="10002"/>
    <cellStyle name="Normal 18 2 4" xfId="10003"/>
    <cellStyle name="Normal 18 2 4 2" xfId="10004"/>
    <cellStyle name="Normal 18 2 4 2 2" xfId="10005"/>
    <cellStyle name="Normal 18 2 4 3" xfId="10006"/>
    <cellStyle name="Normal 18 2 4 3 2" xfId="10007"/>
    <cellStyle name="Normal 18 2 4 4" xfId="10008"/>
    <cellStyle name="Normal 18 2 5" xfId="10009"/>
    <cellStyle name="Normal 18 2 5 2" xfId="10010"/>
    <cellStyle name="Normal 18 2 6" xfId="10011"/>
    <cellStyle name="Normal 18 2 6 2" xfId="10012"/>
    <cellStyle name="Normal 18 2 7" xfId="10013"/>
    <cellStyle name="Normal 18 3" xfId="10014"/>
    <cellStyle name="Normal 18 3 2" xfId="10015"/>
    <cellStyle name="Normal 18 3 2 2" xfId="10016"/>
    <cellStyle name="Normal 18 3 2 2 2" xfId="10017"/>
    <cellStyle name="Normal 18 3 2 3" xfId="10018"/>
    <cellStyle name="Normal 18 3 2 3 2" xfId="10019"/>
    <cellStyle name="Normal 18 3 2 4" xfId="10020"/>
    <cellStyle name="Normal 18 3 3" xfId="10021"/>
    <cellStyle name="Normal 18 3 3 2" xfId="10022"/>
    <cellStyle name="Normal 18 3 4" xfId="10023"/>
    <cellStyle name="Normal 18 3 4 2" xfId="10024"/>
    <cellStyle name="Normal 18 3 5" xfId="10025"/>
    <cellStyle name="Normal 18 4" xfId="10026"/>
    <cellStyle name="Normal 18 4 2" xfId="10027"/>
    <cellStyle name="Normal 18 4 2 2" xfId="10028"/>
    <cellStyle name="Normal 18 4 3" xfId="10029"/>
    <cellStyle name="Normal 18 4 3 2" xfId="10030"/>
    <cellStyle name="Normal 18 4 4" xfId="10031"/>
    <cellStyle name="Normal 18 5" xfId="10032"/>
    <cellStyle name="Normal 18 5 2" xfId="10033"/>
    <cellStyle name="Normal 18 5 2 2" xfId="10034"/>
    <cellStyle name="Normal 18 5 3" xfId="10035"/>
    <cellStyle name="Normal 18 5 3 2" xfId="10036"/>
    <cellStyle name="Normal 18 5 4" xfId="10037"/>
    <cellStyle name="Normal 18 6" xfId="10038"/>
    <cellStyle name="Normal 18 6 2" xfId="10039"/>
    <cellStyle name="Normal 18 7" xfId="10040"/>
    <cellStyle name="Normal 18 7 2" xfId="10041"/>
    <cellStyle name="Normal 18 8" xfId="10042"/>
    <cellStyle name="Normal 19" xfId="201"/>
    <cellStyle name="Normal 19 2" xfId="10043"/>
    <cellStyle name="Normal 19 2 2" xfId="10044"/>
    <cellStyle name="Normal 19 2 2 2" xfId="10045"/>
    <cellStyle name="Normal 19 2 2 2 2" xfId="10046"/>
    <cellStyle name="Normal 19 2 2 3" xfId="10047"/>
    <cellStyle name="Normal 19 2 2 3 2" xfId="10048"/>
    <cellStyle name="Normal 19 2 2 4" xfId="10049"/>
    <cellStyle name="Normal 19 2 3" xfId="10050"/>
    <cellStyle name="Normal 19 2 3 2" xfId="10051"/>
    <cellStyle name="Normal 19 2 4" xfId="10052"/>
    <cellStyle name="Normal 19 2 4 2" xfId="10053"/>
    <cellStyle name="Normal 19 2 5" xfId="10054"/>
    <cellStyle name="Normal 19 3" xfId="10055"/>
    <cellStyle name="Normal 19 3 2" xfId="10056"/>
    <cellStyle name="Normal 19 3 2 2" xfId="10057"/>
    <cellStyle name="Normal 19 3 3" xfId="10058"/>
    <cellStyle name="Normal 19 3 3 2" xfId="10059"/>
    <cellStyle name="Normal 19 3 4" xfId="10060"/>
    <cellStyle name="Normal 19 4" xfId="10061"/>
    <cellStyle name="Normal 19 4 2" xfId="10062"/>
    <cellStyle name="Normal 19 4 2 2" xfId="10063"/>
    <cellStyle name="Normal 19 4 3" xfId="10064"/>
    <cellStyle name="Normal 19 4 3 2" xfId="10065"/>
    <cellStyle name="Normal 19 4 4" xfId="10066"/>
    <cellStyle name="Normal 19 5" xfId="10067"/>
    <cellStyle name="Normal 19 5 2" xfId="10068"/>
    <cellStyle name="Normal 19 6" xfId="10069"/>
    <cellStyle name="Normal 19 6 2" xfId="10070"/>
    <cellStyle name="Normal 19 7" xfId="10071"/>
    <cellStyle name="Normal 2" xfId="202"/>
    <cellStyle name="Normal 2 10" xfId="10072"/>
    <cellStyle name="Normal 2 10 2" xfId="10073"/>
    <cellStyle name="Normal 2 10 2 2" xfId="10074"/>
    <cellStyle name="Normal 2 10 2 2 2" xfId="10075"/>
    <cellStyle name="Normal 2 10 2 3" xfId="10076"/>
    <cellStyle name="Normal 2 10 2 3 2" xfId="10077"/>
    <cellStyle name="Normal 2 10 2 4" xfId="10078"/>
    <cellStyle name="Normal 2 10 3" xfId="10079"/>
    <cellStyle name="Normal 2 10 3 2" xfId="10080"/>
    <cellStyle name="Normal 2 10 3 2 2" xfId="10081"/>
    <cellStyle name="Normal 2 10 3 3" xfId="10082"/>
    <cellStyle name="Normal 2 10 3 3 2" xfId="10083"/>
    <cellStyle name="Normal 2 10 3 4" xfId="10084"/>
    <cellStyle name="Normal 2 10 4" xfId="10085"/>
    <cellStyle name="Normal 2 10 4 2" xfId="10086"/>
    <cellStyle name="Normal 2 10 5" xfId="10087"/>
    <cellStyle name="Normal 2 10 5 2" xfId="10088"/>
    <cellStyle name="Normal 2 10 6" xfId="10089"/>
    <cellStyle name="Normal 2 11" xfId="10090"/>
    <cellStyle name="Normal 2 11 2" xfId="10091"/>
    <cellStyle name="Normal 2 11 2 2" xfId="10092"/>
    <cellStyle name="Normal 2 11 2 2 2" xfId="10093"/>
    <cellStyle name="Normal 2 11 2 3" xfId="10094"/>
    <cellStyle name="Normal 2 11 2 3 2" xfId="10095"/>
    <cellStyle name="Normal 2 11 2 4" xfId="10096"/>
    <cellStyle name="Normal 2 11 3" xfId="10097"/>
    <cellStyle name="Normal 2 11 3 2" xfId="10098"/>
    <cellStyle name="Normal 2 11 4" xfId="10099"/>
    <cellStyle name="Normal 2 11 4 2" xfId="10100"/>
    <cellStyle name="Normal 2 11 5" xfId="10101"/>
    <cellStyle name="Normal 2 12" xfId="10102"/>
    <cellStyle name="Normal 2 12 2" xfId="10103"/>
    <cellStyle name="Normal 2 12 2 2" xfId="10104"/>
    <cellStyle name="Normal 2 12 3" xfId="10105"/>
    <cellStyle name="Normal 2 12 3 2" xfId="10106"/>
    <cellStyle name="Normal 2 12 4" xfId="10107"/>
    <cellStyle name="Normal 2 13" xfId="10108"/>
    <cellStyle name="Normal 2 13 2" xfId="10109"/>
    <cellStyle name="Normal 2 13 2 2" xfId="10110"/>
    <cellStyle name="Normal 2 13 3" xfId="10111"/>
    <cellStyle name="Normal 2 13 3 2" xfId="10112"/>
    <cellStyle name="Normal 2 13 4" xfId="10113"/>
    <cellStyle name="Normal 2 14" xfId="10114"/>
    <cellStyle name="Normal 2 14 2" xfId="10115"/>
    <cellStyle name="Normal 2 15" xfId="10116"/>
    <cellStyle name="Normal 2 15 2" xfId="10117"/>
    <cellStyle name="Normal 2 16" xfId="10118"/>
    <cellStyle name="Normal 2 16 2" xfId="10119"/>
    <cellStyle name="Normal 2 17" xfId="10120"/>
    <cellStyle name="Normal 2 2" xfId="203"/>
    <cellStyle name="Normal 2 2 2" xfId="204"/>
    <cellStyle name="Normal 2 2 2 2" xfId="1116"/>
    <cellStyle name="Normal 2 2 2 2 2" xfId="10121"/>
    <cellStyle name="Normal 2 2 2_NOL Analysis(For Ann Kellog and  Pete Winne)" xfId="10122"/>
    <cellStyle name="Normal 2 2 3" xfId="205"/>
    <cellStyle name="Normal 2 2 3 2" xfId="1117"/>
    <cellStyle name="Normal 2 2 3 2 2" xfId="10123"/>
    <cellStyle name="Normal 2 2 4" xfId="10124"/>
    <cellStyle name="Normal 2 2 4 2" xfId="10125"/>
    <cellStyle name="Normal 2 2 4 2 2" xfId="10126"/>
    <cellStyle name="Normal 2 2 4 2 2 2" xfId="10127"/>
    <cellStyle name="Normal 2 2 4 2 3" xfId="10128"/>
    <cellStyle name="Normal 2 2 4 2 3 2" xfId="10129"/>
    <cellStyle name="Normal 2 2 4 2 4" xfId="10130"/>
    <cellStyle name="Normal 2 2 4 3" xfId="10131"/>
    <cellStyle name="Normal 2 2 4 3 2" xfId="10132"/>
    <cellStyle name="Normal 2 2 4 4" xfId="10133"/>
    <cellStyle name="Normal 2 2 4 4 2" xfId="10134"/>
    <cellStyle name="Normal 2 2 4 5" xfId="10135"/>
    <cellStyle name="Normal 2 2 5" xfId="10136"/>
    <cellStyle name="Normal 2 2 5 2" xfId="10137"/>
    <cellStyle name="Normal 2 2 5 2 2" xfId="10138"/>
    <cellStyle name="Normal 2 2 5 3" xfId="10139"/>
    <cellStyle name="Normal 2 2 5 3 2" xfId="10140"/>
    <cellStyle name="Normal 2 2 5 4" xfId="10141"/>
    <cellStyle name="Normal 2 3" xfId="206"/>
    <cellStyle name="Normal 2 3 2" xfId="10142"/>
    <cellStyle name="Normal 2 3 2 2" xfId="10143"/>
    <cellStyle name="Normal 2 4" xfId="207"/>
    <cellStyle name="Normal 2 4 2" xfId="1118"/>
    <cellStyle name="Normal 2 4 2 2" xfId="10144"/>
    <cellStyle name="Normal 2 5" xfId="208"/>
    <cellStyle name="Normal 2 5 2" xfId="1119"/>
    <cellStyle name="Normal 2 5 2 2" xfId="10145"/>
    <cellStyle name="Normal 2 6" xfId="209"/>
    <cellStyle name="Normal 2 7" xfId="210"/>
    <cellStyle name="Normal 2 7 2" xfId="10146"/>
    <cellStyle name="Normal 2 8" xfId="816"/>
    <cellStyle name="Normal 2 8 2" xfId="10147"/>
    <cellStyle name="Normal 2 8 2 2" xfId="10148"/>
    <cellStyle name="Normal 2 8 2 2 2" xfId="10149"/>
    <cellStyle name="Normal 2 8 2 2 2 2" xfId="10150"/>
    <cellStyle name="Normal 2 8 2 2 2 2 2" xfId="10151"/>
    <cellStyle name="Normal 2 8 2 2 2 3" xfId="10152"/>
    <cellStyle name="Normal 2 8 2 2 2 3 2" xfId="10153"/>
    <cellStyle name="Normal 2 8 2 2 2 4" xfId="10154"/>
    <cellStyle name="Normal 2 8 2 2 3" xfId="10155"/>
    <cellStyle name="Normal 2 8 2 2 3 2" xfId="10156"/>
    <cellStyle name="Normal 2 8 2 2 4" xfId="10157"/>
    <cellStyle name="Normal 2 8 2 2 4 2" xfId="10158"/>
    <cellStyle name="Normal 2 8 2 2 5" xfId="10159"/>
    <cellStyle name="Normal 2 8 2 3" xfId="10160"/>
    <cellStyle name="Normal 2 8 2 3 2" xfId="10161"/>
    <cellStyle name="Normal 2 8 2 3 2 2" xfId="10162"/>
    <cellStyle name="Normal 2 8 2 3 3" xfId="10163"/>
    <cellStyle name="Normal 2 8 2 3 3 2" xfId="10164"/>
    <cellStyle name="Normal 2 8 2 3 4" xfId="10165"/>
    <cellStyle name="Normal 2 8 2 4" xfId="10166"/>
    <cellStyle name="Normal 2 8 2 4 2" xfId="10167"/>
    <cellStyle name="Normal 2 8 2 4 2 2" xfId="10168"/>
    <cellStyle name="Normal 2 8 2 4 3" xfId="10169"/>
    <cellStyle name="Normal 2 8 2 4 3 2" xfId="10170"/>
    <cellStyle name="Normal 2 8 2 4 4" xfId="10171"/>
    <cellStyle name="Normal 2 8 2 5" xfId="10172"/>
    <cellStyle name="Normal 2 8 2 5 2" xfId="10173"/>
    <cellStyle name="Normal 2 8 2 6" xfId="10174"/>
    <cellStyle name="Normal 2 8 2 6 2" xfId="10175"/>
    <cellStyle name="Normal 2 8 2 7" xfId="10176"/>
    <cellStyle name="Normal 2 8 3" xfId="10177"/>
    <cellStyle name="Normal 2 8 3 2" xfId="10178"/>
    <cellStyle name="Normal 2 8 3 2 2" xfId="10179"/>
    <cellStyle name="Normal 2 8 3 2 2 2" xfId="10180"/>
    <cellStyle name="Normal 2 8 3 2 3" xfId="10181"/>
    <cellStyle name="Normal 2 8 3 2 3 2" xfId="10182"/>
    <cellStyle name="Normal 2 8 3 2 4" xfId="10183"/>
    <cellStyle name="Normal 2 8 3 3" xfId="10184"/>
    <cellStyle name="Normal 2 8 3 3 2" xfId="10185"/>
    <cellStyle name="Normal 2 8 3 4" xfId="10186"/>
    <cellStyle name="Normal 2 8 3 4 2" xfId="10187"/>
    <cellStyle name="Normal 2 8 3 5" xfId="10188"/>
    <cellStyle name="Normal 2 8 4" xfId="10189"/>
    <cellStyle name="Normal 2 8 4 2" xfId="10190"/>
    <cellStyle name="Normal 2 8 4 2 2" xfId="10191"/>
    <cellStyle name="Normal 2 8 4 3" xfId="10192"/>
    <cellStyle name="Normal 2 8 4 3 2" xfId="10193"/>
    <cellStyle name="Normal 2 8 4 4" xfId="10194"/>
    <cellStyle name="Normal 2 8 5" xfId="10195"/>
    <cellStyle name="Normal 2 8 5 2" xfId="10196"/>
    <cellStyle name="Normal 2 8 5 2 2" xfId="10197"/>
    <cellStyle name="Normal 2 8 5 3" xfId="10198"/>
    <cellStyle name="Normal 2 8 5 3 2" xfId="10199"/>
    <cellStyle name="Normal 2 8 5 4" xfId="10200"/>
    <cellStyle name="Normal 2 8 6" xfId="10201"/>
    <cellStyle name="Normal 2 8 6 2" xfId="10202"/>
    <cellStyle name="Normal 2 8 7" xfId="10203"/>
    <cellStyle name="Normal 2 8 7 2" xfId="10204"/>
    <cellStyle name="Normal 2 8 8" xfId="10205"/>
    <cellStyle name="Normal 2 9" xfId="10206"/>
    <cellStyle name="Normal 2 9 2" xfId="10207"/>
    <cellStyle name="Normal 2 9 2 2" xfId="10208"/>
    <cellStyle name="Normal 2 9 2 2 2" xfId="10209"/>
    <cellStyle name="Normal 2 9 2 2 2 2" xfId="10210"/>
    <cellStyle name="Normal 2 9 2 2 3" xfId="10211"/>
    <cellStyle name="Normal 2 9 2 2 3 2" xfId="10212"/>
    <cellStyle name="Normal 2 9 2 2 4" xfId="10213"/>
    <cellStyle name="Normal 2 9 2 3" xfId="10214"/>
    <cellStyle name="Normal 2 9 2 3 2" xfId="10215"/>
    <cellStyle name="Normal 2 9 2 4" xfId="10216"/>
    <cellStyle name="Normal 2 9 2 4 2" xfId="10217"/>
    <cellStyle name="Normal 2 9 2 5" xfId="10218"/>
    <cellStyle name="Normal 2 9 3" xfId="10219"/>
    <cellStyle name="Normal 2 9 3 2" xfId="10220"/>
    <cellStyle name="Normal 2 9 3 2 2" xfId="10221"/>
    <cellStyle name="Normal 2 9 3 3" xfId="10222"/>
    <cellStyle name="Normal 2 9 3 3 2" xfId="10223"/>
    <cellStyle name="Normal 2 9 3 4" xfId="10224"/>
    <cellStyle name="Normal 2 9 4" xfId="10225"/>
    <cellStyle name="Normal 2 9 4 2" xfId="10226"/>
    <cellStyle name="Normal 2 9 4 2 2" xfId="10227"/>
    <cellStyle name="Normal 2 9 4 3" xfId="10228"/>
    <cellStyle name="Normal 2 9 4 3 2" xfId="10229"/>
    <cellStyle name="Normal 2 9 4 4" xfId="10230"/>
    <cellStyle name="Normal 2 9 5" xfId="10231"/>
    <cellStyle name="Normal 2 9 5 2" xfId="10232"/>
    <cellStyle name="Normal 2 9 6" xfId="10233"/>
    <cellStyle name="Normal 2 9 6 2" xfId="10234"/>
    <cellStyle name="Normal 2 9 7" xfId="10235"/>
    <cellStyle name="Normal 2_3.05 Allocation Method 2010 GTR WF" xfId="10236"/>
    <cellStyle name="Normal 20" xfId="211"/>
    <cellStyle name="Normal 20 2" xfId="1198"/>
    <cellStyle name="Normal 20 2 2" xfId="10237"/>
    <cellStyle name="Normal 20 2 2 2" xfId="10238"/>
    <cellStyle name="Normal 20 2 2 2 2" xfId="10239"/>
    <cellStyle name="Normal 20 2 2 3" xfId="10240"/>
    <cellStyle name="Normal 20 2 2 3 2" xfId="10241"/>
    <cellStyle name="Normal 20 2 2 4" xfId="10242"/>
    <cellStyle name="Normal 20 2 3" xfId="10243"/>
    <cellStyle name="Normal 20 2 3 2" xfId="10244"/>
    <cellStyle name="Normal 20 2 4" xfId="10245"/>
    <cellStyle name="Normal 20 2 4 2" xfId="10246"/>
    <cellStyle name="Normal 20 2 5" xfId="10247"/>
    <cellStyle name="Normal 20 3" xfId="10248"/>
    <cellStyle name="Normal 20 3 2" xfId="10249"/>
    <cellStyle name="Normal 20 3 2 2" xfId="10250"/>
    <cellStyle name="Normal 20 3 3" xfId="10251"/>
    <cellStyle name="Normal 20 3 3 2" xfId="10252"/>
    <cellStyle name="Normal 20 3 4" xfId="10253"/>
    <cellStyle name="Normal 20 4" xfId="10254"/>
    <cellStyle name="Normal 20 4 2" xfId="10255"/>
    <cellStyle name="Normal 20 4 2 2" xfId="10256"/>
    <cellStyle name="Normal 20 4 3" xfId="10257"/>
    <cellStyle name="Normal 20 4 3 2" xfId="10258"/>
    <cellStyle name="Normal 20 4 4" xfId="10259"/>
    <cellStyle name="Normal 20 5" xfId="10260"/>
    <cellStyle name="Normal 20 5 2" xfId="10261"/>
    <cellStyle name="Normal 20 6" xfId="10262"/>
    <cellStyle name="Normal 20 6 2" xfId="10263"/>
    <cellStyle name="Normal 20 7" xfId="10264"/>
    <cellStyle name="Normal 21" xfId="212"/>
    <cellStyle name="Normal 21 2" xfId="1199"/>
    <cellStyle name="Normal 21 2 2" xfId="10265"/>
    <cellStyle name="Normal 21 2 2 2" xfId="10266"/>
    <cellStyle name="Normal 21 2 2 2 2" xfId="10267"/>
    <cellStyle name="Normal 21 2 2 3" xfId="10268"/>
    <cellStyle name="Normal 21 2 2 3 2" xfId="10269"/>
    <cellStyle name="Normal 21 2 2 4" xfId="10270"/>
    <cellStyle name="Normal 21 2 3" xfId="10271"/>
    <cellStyle name="Normal 21 2 3 2" xfId="10272"/>
    <cellStyle name="Normal 21 2 4" xfId="10273"/>
    <cellStyle name="Normal 21 2 4 2" xfId="10274"/>
    <cellStyle name="Normal 21 2 5" xfId="10275"/>
    <cellStyle name="Normal 21 3" xfId="10276"/>
    <cellStyle name="Normal 21 3 2" xfId="10277"/>
    <cellStyle name="Normal 21 3 2 2" xfId="10278"/>
    <cellStyle name="Normal 21 3 3" xfId="10279"/>
    <cellStyle name="Normal 21 3 3 2" xfId="10280"/>
    <cellStyle name="Normal 21 3 4" xfId="10281"/>
    <cellStyle name="Normal 21 4" xfId="10282"/>
    <cellStyle name="Normal 21 4 2" xfId="10283"/>
    <cellStyle name="Normal 21 4 2 2" xfId="10284"/>
    <cellStyle name="Normal 21 4 3" xfId="10285"/>
    <cellStyle name="Normal 21 4 3 2" xfId="10286"/>
    <cellStyle name="Normal 21 4 4" xfId="10287"/>
    <cellStyle name="Normal 21 5" xfId="10288"/>
    <cellStyle name="Normal 21 5 2" xfId="10289"/>
    <cellStyle name="Normal 21 6" xfId="10290"/>
    <cellStyle name="Normal 21 6 2" xfId="10291"/>
    <cellStyle name="Normal 21 7" xfId="10292"/>
    <cellStyle name="Normal 22" xfId="213"/>
    <cellStyle name="Normal 22 2" xfId="1200"/>
    <cellStyle name="Normal 22 2 2" xfId="10293"/>
    <cellStyle name="Normal 22 2 2 2" xfId="10294"/>
    <cellStyle name="Normal 22 2 2 2 2" xfId="10295"/>
    <cellStyle name="Normal 22 2 2 3" xfId="10296"/>
    <cellStyle name="Normal 22 2 2 3 2" xfId="10297"/>
    <cellStyle name="Normal 22 2 2 4" xfId="10298"/>
    <cellStyle name="Normal 22 2 3" xfId="10299"/>
    <cellStyle name="Normal 22 2 3 2" xfId="10300"/>
    <cellStyle name="Normal 22 2 4" xfId="10301"/>
    <cellStyle name="Normal 22 2 4 2" xfId="10302"/>
    <cellStyle name="Normal 22 2 5" xfId="10303"/>
    <cellStyle name="Normal 22 3" xfId="10304"/>
    <cellStyle name="Normal 22 3 2" xfId="10305"/>
    <cellStyle name="Normal 22 3 2 2" xfId="10306"/>
    <cellStyle name="Normal 22 3 3" xfId="10307"/>
    <cellStyle name="Normal 22 3 3 2" xfId="10308"/>
    <cellStyle name="Normal 22 3 4" xfId="10309"/>
    <cellStyle name="Normal 22 4" xfId="10310"/>
    <cellStyle name="Normal 22 4 2" xfId="10311"/>
    <cellStyle name="Normal 22 4 2 2" xfId="10312"/>
    <cellStyle name="Normal 22 4 3" xfId="10313"/>
    <cellStyle name="Normal 22 4 3 2" xfId="10314"/>
    <cellStyle name="Normal 22 4 4" xfId="10315"/>
    <cellStyle name="Normal 22 5" xfId="10316"/>
    <cellStyle name="Normal 22 5 2" xfId="10317"/>
    <cellStyle name="Normal 22 6" xfId="10318"/>
    <cellStyle name="Normal 22 6 2" xfId="10319"/>
    <cellStyle name="Normal 22 7" xfId="10320"/>
    <cellStyle name="Normal 23" xfId="214"/>
    <cellStyle name="Normal 23 2" xfId="1201"/>
    <cellStyle name="Normal 23 2 2" xfId="10321"/>
    <cellStyle name="Normal 23 2 2 2" xfId="10322"/>
    <cellStyle name="Normal 23 2 2 2 2" xfId="10323"/>
    <cellStyle name="Normal 23 2 2 3" xfId="10324"/>
    <cellStyle name="Normal 23 2 2 3 2" xfId="10325"/>
    <cellStyle name="Normal 23 2 2 4" xfId="10326"/>
    <cellStyle name="Normal 23 2 3" xfId="10327"/>
    <cellStyle name="Normal 23 2 3 2" xfId="10328"/>
    <cellStyle name="Normal 23 2 4" xfId="10329"/>
    <cellStyle name="Normal 23 2 4 2" xfId="10330"/>
    <cellStyle name="Normal 23 2 5" xfId="10331"/>
    <cellStyle name="Normal 23 3" xfId="10332"/>
    <cellStyle name="Normal 23 3 2" xfId="10333"/>
    <cellStyle name="Normal 23 3 2 2" xfId="10334"/>
    <cellStyle name="Normal 23 3 3" xfId="10335"/>
    <cellStyle name="Normal 23 3 3 2" xfId="10336"/>
    <cellStyle name="Normal 23 3 4" xfId="10337"/>
    <cellStyle name="Normal 23 4" xfId="10338"/>
    <cellStyle name="Normal 23 4 2" xfId="10339"/>
    <cellStyle name="Normal 23 4 2 2" xfId="10340"/>
    <cellStyle name="Normal 23 4 3" xfId="10341"/>
    <cellStyle name="Normal 23 4 3 2" xfId="10342"/>
    <cellStyle name="Normal 23 4 4" xfId="10343"/>
    <cellStyle name="Normal 23 5" xfId="10344"/>
    <cellStyle name="Normal 23 5 2" xfId="10345"/>
    <cellStyle name="Normal 23 6" xfId="10346"/>
    <cellStyle name="Normal 23 6 2" xfId="10347"/>
    <cellStyle name="Normal 23 7" xfId="10348"/>
    <cellStyle name="Normal 24" xfId="215"/>
    <cellStyle name="Normal 24 2" xfId="1202"/>
    <cellStyle name="Normal 24 2 2" xfId="10349"/>
    <cellStyle name="Normal 24 2 2 2" xfId="10350"/>
    <cellStyle name="Normal 24 2 2 2 2" xfId="10351"/>
    <cellStyle name="Normal 24 2 2 3" xfId="10352"/>
    <cellStyle name="Normal 24 2 2 3 2" xfId="10353"/>
    <cellStyle name="Normal 24 2 2 4" xfId="10354"/>
    <cellStyle name="Normal 24 2 3" xfId="10355"/>
    <cellStyle name="Normal 24 2 3 2" xfId="10356"/>
    <cellStyle name="Normal 24 2 4" xfId="10357"/>
    <cellStyle name="Normal 24 2 4 2" xfId="10358"/>
    <cellStyle name="Normal 24 2 5" xfId="10359"/>
    <cellStyle name="Normal 24 3" xfId="10360"/>
    <cellStyle name="Normal 24 3 2" xfId="10361"/>
    <cellStyle name="Normal 24 3 2 2" xfId="10362"/>
    <cellStyle name="Normal 24 3 3" xfId="10363"/>
    <cellStyle name="Normal 24 3 3 2" xfId="10364"/>
    <cellStyle name="Normal 24 3 4" xfId="10365"/>
    <cellStyle name="Normal 24 4" xfId="10366"/>
    <cellStyle name="Normal 24 4 2" xfId="10367"/>
    <cellStyle name="Normal 24 4 2 2" xfId="10368"/>
    <cellStyle name="Normal 24 4 3" xfId="10369"/>
    <cellStyle name="Normal 24 4 3 2" xfId="10370"/>
    <cellStyle name="Normal 24 4 4" xfId="10371"/>
    <cellStyle name="Normal 24 5" xfId="10372"/>
    <cellStyle name="Normal 24 5 2" xfId="10373"/>
    <cellStyle name="Normal 24 6" xfId="10374"/>
    <cellStyle name="Normal 24 6 2" xfId="10375"/>
    <cellStyle name="Normal 24 7" xfId="10376"/>
    <cellStyle name="Normal 25" xfId="216"/>
    <cellStyle name="Normal 25 2" xfId="1203"/>
    <cellStyle name="Normal 25 2 2" xfId="10377"/>
    <cellStyle name="Normal 25 2 2 2" xfId="10378"/>
    <cellStyle name="Normal 25 2 2 2 2" xfId="10379"/>
    <cellStyle name="Normal 25 2 2 3" xfId="10380"/>
    <cellStyle name="Normal 25 2 2 3 2" xfId="10381"/>
    <cellStyle name="Normal 25 2 2 4" xfId="10382"/>
    <cellStyle name="Normal 25 2 3" xfId="10383"/>
    <cellStyle name="Normal 25 2 3 2" xfId="10384"/>
    <cellStyle name="Normal 25 2 4" xfId="10385"/>
    <cellStyle name="Normal 25 2 4 2" xfId="10386"/>
    <cellStyle name="Normal 25 2 5" xfId="10387"/>
    <cellStyle name="Normal 25 3" xfId="10388"/>
    <cellStyle name="Normal 25 3 2" xfId="10389"/>
    <cellStyle name="Normal 25 3 2 2" xfId="10390"/>
    <cellStyle name="Normal 25 3 3" xfId="10391"/>
    <cellStyle name="Normal 25 3 3 2" xfId="10392"/>
    <cellStyle name="Normal 25 3 4" xfId="10393"/>
    <cellStyle name="Normal 25 4" xfId="10394"/>
    <cellStyle name="Normal 25 4 2" xfId="10395"/>
    <cellStyle name="Normal 25 4 2 2" xfId="10396"/>
    <cellStyle name="Normal 25 4 3" xfId="10397"/>
    <cellStyle name="Normal 25 4 3 2" xfId="10398"/>
    <cellStyle name="Normal 25 4 4" xfId="10399"/>
    <cellStyle name="Normal 25 5" xfId="10400"/>
    <cellStyle name="Normal 25 5 2" xfId="10401"/>
    <cellStyle name="Normal 25 6" xfId="10402"/>
    <cellStyle name="Normal 25 6 2" xfId="10403"/>
    <cellStyle name="Normal 25 7" xfId="10404"/>
    <cellStyle name="Normal 26" xfId="217"/>
    <cellStyle name="Normal 26 2" xfId="10405"/>
    <cellStyle name="Normal 26 2 2" xfId="10406"/>
    <cellStyle name="Normal 26 2 2 2" xfId="10407"/>
    <cellStyle name="Normal 26 2 2 2 2" xfId="10408"/>
    <cellStyle name="Normal 26 2 2 3" xfId="10409"/>
    <cellStyle name="Normal 26 2 2 3 2" xfId="10410"/>
    <cellStyle name="Normal 26 2 2 4" xfId="10411"/>
    <cellStyle name="Normal 26 2 3" xfId="10412"/>
    <cellStyle name="Normal 26 2 3 2" xfId="10413"/>
    <cellStyle name="Normal 26 2 4" xfId="10414"/>
    <cellStyle name="Normal 26 2 4 2" xfId="10415"/>
    <cellStyle name="Normal 26 2 5" xfId="10416"/>
    <cellStyle name="Normal 26 3" xfId="10417"/>
    <cellStyle name="Normal 26 3 2" xfId="10418"/>
    <cellStyle name="Normal 26 3 2 2" xfId="10419"/>
    <cellStyle name="Normal 26 3 3" xfId="10420"/>
    <cellStyle name="Normal 26 3 3 2" xfId="10421"/>
    <cellStyle name="Normal 26 3 4" xfId="10422"/>
    <cellStyle name="Normal 26 4" xfId="10423"/>
    <cellStyle name="Normal 26 4 2" xfId="10424"/>
    <cellStyle name="Normal 26 4 2 2" xfId="10425"/>
    <cellStyle name="Normal 26 4 3" xfId="10426"/>
    <cellStyle name="Normal 26 4 3 2" xfId="10427"/>
    <cellStyle name="Normal 26 4 4" xfId="10428"/>
    <cellStyle name="Normal 26 5" xfId="10429"/>
    <cellStyle name="Normal 26 5 2" xfId="10430"/>
    <cellStyle name="Normal 26 6" xfId="10431"/>
    <cellStyle name="Normal 26 6 2" xfId="10432"/>
    <cellStyle name="Normal 26 7" xfId="10433"/>
    <cellStyle name="Normal 27" xfId="218"/>
    <cellStyle name="Normal 27 2" xfId="1204"/>
    <cellStyle name="Normal 27 2 2" xfId="10434"/>
    <cellStyle name="Normal 27 2 2 2" xfId="10435"/>
    <cellStyle name="Normal 27 2 2 2 2" xfId="10436"/>
    <cellStyle name="Normal 27 2 2 3" xfId="10437"/>
    <cellStyle name="Normal 27 2 2 3 2" xfId="10438"/>
    <cellStyle name="Normal 27 2 2 4" xfId="10439"/>
    <cellStyle name="Normal 27 2 3" xfId="10440"/>
    <cellStyle name="Normal 27 2 3 2" xfId="10441"/>
    <cellStyle name="Normal 27 2 4" xfId="10442"/>
    <cellStyle name="Normal 27 2 4 2" xfId="10443"/>
    <cellStyle name="Normal 27 2 5" xfId="10444"/>
    <cellStyle name="Normal 27 3" xfId="1120"/>
    <cellStyle name="Normal 27 3 2" xfId="10445"/>
    <cellStyle name="Normal 27 3 2 2" xfId="10446"/>
    <cellStyle name="Normal 27 3 3" xfId="10447"/>
    <cellStyle name="Normal 27 3 3 2" xfId="10448"/>
    <cellStyle name="Normal 27 3 4" xfId="10449"/>
    <cellStyle name="Normal 27 4" xfId="10450"/>
    <cellStyle name="Normal 27 4 2" xfId="10451"/>
    <cellStyle name="Normal 27 4 2 2" xfId="10452"/>
    <cellStyle name="Normal 27 4 3" xfId="10453"/>
    <cellStyle name="Normal 27 4 3 2" xfId="10454"/>
    <cellStyle name="Normal 27 4 4" xfId="10455"/>
    <cellStyle name="Normal 27 5" xfId="10456"/>
    <cellStyle name="Normal 27 5 2" xfId="10457"/>
    <cellStyle name="Normal 27 6" xfId="10458"/>
    <cellStyle name="Normal 27 6 2" xfId="10459"/>
    <cellStyle name="Normal 27 7" xfId="10460"/>
    <cellStyle name="Normal 28" xfId="219"/>
    <cellStyle name="Normal 28 2" xfId="1205"/>
    <cellStyle name="Normal 28 2 2" xfId="10461"/>
    <cellStyle name="Normal 28 2 2 2" xfId="10462"/>
    <cellStyle name="Normal 28 2 2 2 2" xfId="10463"/>
    <cellStyle name="Normal 28 2 2 3" xfId="10464"/>
    <cellStyle name="Normal 28 2 2 3 2" xfId="10465"/>
    <cellStyle name="Normal 28 2 2 4" xfId="10466"/>
    <cellStyle name="Normal 28 2 3" xfId="10467"/>
    <cellStyle name="Normal 28 2 3 2" xfId="10468"/>
    <cellStyle name="Normal 28 2 4" xfId="10469"/>
    <cellStyle name="Normal 28 2 4 2" xfId="10470"/>
    <cellStyle name="Normal 28 2 5" xfId="10471"/>
    <cellStyle name="Normal 28 3" xfId="1121"/>
    <cellStyle name="Normal 28 3 2" xfId="10472"/>
    <cellStyle name="Normal 28 3 2 2" xfId="10473"/>
    <cellStyle name="Normal 28 3 3" xfId="10474"/>
    <cellStyle name="Normal 28 3 3 2" xfId="10475"/>
    <cellStyle name="Normal 28 3 4" xfId="10476"/>
    <cellStyle name="Normal 28 4" xfId="10477"/>
    <cellStyle name="Normal 28 4 2" xfId="10478"/>
    <cellStyle name="Normal 28 4 2 2" xfId="10479"/>
    <cellStyle name="Normal 28 4 3" xfId="10480"/>
    <cellStyle name="Normal 28 4 3 2" xfId="10481"/>
    <cellStyle name="Normal 28 4 4" xfId="10482"/>
    <cellStyle name="Normal 28 5" xfId="10483"/>
    <cellStyle name="Normal 28 5 2" xfId="10484"/>
    <cellStyle name="Normal 28 6" xfId="10485"/>
    <cellStyle name="Normal 28 6 2" xfId="10486"/>
    <cellStyle name="Normal 28 7" xfId="10487"/>
    <cellStyle name="Normal 29" xfId="220"/>
    <cellStyle name="Normal 29 2" xfId="10488"/>
    <cellStyle name="Normal 29 2 2" xfId="10489"/>
    <cellStyle name="Normal 29 2 2 2" xfId="10490"/>
    <cellStyle name="Normal 29 2 2 2 2" xfId="10491"/>
    <cellStyle name="Normal 29 2 2 3" xfId="10492"/>
    <cellStyle name="Normal 29 2 2 3 2" xfId="10493"/>
    <cellStyle name="Normal 29 2 2 4" xfId="10494"/>
    <cellStyle name="Normal 29 2 3" xfId="10495"/>
    <cellStyle name="Normal 29 2 3 2" xfId="10496"/>
    <cellStyle name="Normal 29 2 4" xfId="10497"/>
    <cellStyle name="Normal 29 2 4 2" xfId="10498"/>
    <cellStyle name="Normal 29 2 5" xfId="10499"/>
    <cellStyle name="Normal 29 3" xfId="10500"/>
    <cellStyle name="Normal 29 3 2" xfId="10501"/>
    <cellStyle name="Normal 29 3 2 2" xfId="10502"/>
    <cellStyle name="Normal 29 3 3" xfId="10503"/>
    <cellStyle name="Normal 29 3 3 2" xfId="10504"/>
    <cellStyle name="Normal 29 3 4" xfId="10505"/>
    <cellStyle name="Normal 29 4" xfId="10506"/>
    <cellStyle name="Normal 29 4 2" xfId="10507"/>
    <cellStyle name="Normal 29 4 2 2" xfId="10508"/>
    <cellStyle name="Normal 29 4 3" xfId="10509"/>
    <cellStyle name="Normal 29 4 3 2" xfId="10510"/>
    <cellStyle name="Normal 29 4 4" xfId="10511"/>
    <cellStyle name="Normal 29 5" xfId="10512"/>
    <cellStyle name="Normal 29 5 2" xfId="10513"/>
    <cellStyle name="Normal 29 6" xfId="10514"/>
    <cellStyle name="Normal 29 6 2" xfId="10515"/>
    <cellStyle name="Normal 29 7" xfId="10516"/>
    <cellStyle name="Normal 3" xfId="221"/>
    <cellStyle name="Normal 3 2" xfId="222"/>
    <cellStyle name="Normal 3 3" xfId="223"/>
    <cellStyle name="Normal 3 4" xfId="224"/>
    <cellStyle name="Normal 3 5" xfId="225"/>
    <cellStyle name="Normal 3 6" xfId="817"/>
    <cellStyle name="Normal 3 6 2" xfId="1134"/>
    <cellStyle name="Normal 3 7" xfId="10517"/>
    <cellStyle name="Normal 3 7 2" xfId="10518"/>
    <cellStyle name="Normal 3 7 2 2" xfId="10519"/>
    <cellStyle name="Normal 3 7 2 2 2" xfId="10520"/>
    <cellStyle name="Normal 3 7 2 2 2 2" xfId="10521"/>
    <cellStyle name="Normal 3 7 2 2 3" xfId="10522"/>
    <cellStyle name="Normal 3 7 2 2 3 2" xfId="10523"/>
    <cellStyle name="Normal 3 7 2 2 4" xfId="10524"/>
    <cellStyle name="Normal 3 7 2 3" xfId="10525"/>
    <cellStyle name="Normal 3 7 2 3 2" xfId="10526"/>
    <cellStyle name="Normal 3 7 2 4" xfId="10527"/>
    <cellStyle name="Normal 3 7 2 4 2" xfId="10528"/>
    <cellStyle name="Normal 3 7 2 5" xfId="10529"/>
    <cellStyle name="Normal 3 7 3" xfId="10530"/>
    <cellStyle name="Normal 3 7 3 2" xfId="10531"/>
    <cellStyle name="Normal 3 7 3 2 2" xfId="10532"/>
    <cellStyle name="Normal 3 7 3 3" xfId="10533"/>
    <cellStyle name="Normal 3 7 3 3 2" xfId="10534"/>
    <cellStyle name="Normal 3 7 3 4" xfId="10535"/>
    <cellStyle name="Normal 3 7 4" xfId="10536"/>
    <cellStyle name="Normal 3 7 4 2" xfId="10537"/>
    <cellStyle name="Normal 3 7 4 2 2" xfId="10538"/>
    <cellStyle name="Normal 3 7 4 3" xfId="10539"/>
    <cellStyle name="Normal 3 7 4 3 2" xfId="10540"/>
    <cellStyle name="Normal 3 7 4 4" xfId="10541"/>
    <cellStyle name="Normal 3 7 5" xfId="10542"/>
    <cellStyle name="Normal 3 7 5 2" xfId="10543"/>
    <cellStyle name="Normal 3 7 6" xfId="10544"/>
    <cellStyle name="Normal 3 7 6 2" xfId="10545"/>
    <cellStyle name="Normal 3 7 7" xfId="10546"/>
    <cellStyle name="Normal 3_Net Classified Plant" xfId="226"/>
    <cellStyle name="Normal 30" xfId="227"/>
    <cellStyle name="Normal 30 2" xfId="1122"/>
    <cellStyle name="Normal 30 2 2" xfId="10547"/>
    <cellStyle name="Normal 30 2 2 2" xfId="10548"/>
    <cellStyle name="Normal 30 2 2 2 2" xfId="10549"/>
    <cellStyle name="Normal 30 2 2 3" xfId="10550"/>
    <cellStyle name="Normal 30 2 2 3 2" xfId="10551"/>
    <cellStyle name="Normal 30 2 2 4" xfId="10552"/>
    <cellStyle name="Normal 30 2 3" xfId="10553"/>
    <cellStyle name="Normal 30 2 3 2" xfId="10554"/>
    <cellStyle name="Normal 30 2 4" xfId="10555"/>
    <cellStyle name="Normal 30 2 4 2" xfId="10556"/>
    <cellStyle name="Normal 30 2 5" xfId="10557"/>
    <cellStyle name="Normal 30 3" xfId="10558"/>
    <cellStyle name="Normal 30 3 2" xfId="10559"/>
    <cellStyle name="Normal 30 3 2 2" xfId="10560"/>
    <cellStyle name="Normal 30 3 3" xfId="10561"/>
    <cellStyle name="Normal 30 3 3 2" xfId="10562"/>
    <cellStyle name="Normal 30 3 4" xfId="10563"/>
    <cellStyle name="Normal 30 4" xfId="10564"/>
    <cellStyle name="Normal 30 4 2" xfId="10565"/>
    <cellStyle name="Normal 30 4 2 2" xfId="10566"/>
    <cellStyle name="Normal 30 4 3" xfId="10567"/>
    <cellStyle name="Normal 30 4 3 2" xfId="10568"/>
    <cellStyle name="Normal 30 4 4" xfId="10569"/>
    <cellStyle name="Normal 30 5" xfId="10570"/>
    <cellStyle name="Normal 30 5 2" xfId="10571"/>
    <cellStyle name="Normal 30 6" xfId="10572"/>
    <cellStyle name="Normal 30 6 2" xfId="10573"/>
    <cellStyle name="Normal 30 7" xfId="10574"/>
    <cellStyle name="Normal 31" xfId="228"/>
    <cellStyle name="Normal 31 10" xfId="10575"/>
    <cellStyle name="Normal 31 2" xfId="1206"/>
    <cellStyle name="Normal 31 2 2" xfId="10576"/>
    <cellStyle name="Normal 31 2 2 2" xfId="10577"/>
    <cellStyle name="Normal 31 2 2 2 2" xfId="10578"/>
    <cellStyle name="Normal 31 2 2 3" xfId="10579"/>
    <cellStyle name="Normal 31 2 2 3 2" xfId="10580"/>
    <cellStyle name="Normal 31 2 2 4" xfId="10581"/>
    <cellStyle name="Normal 31 2 3" xfId="10582"/>
    <cellStyle name="Normal 31 2 3 2" xfId="10583"/>
    <cellStyle name="Normal 31 2 4" xfId="10584"/>
    <cellStyle name="Normal 31 2 4 2" xfId="10585"/>
    <cellStyle name="Normal 31 2 5" xfId="10586"/>
    <cellStyle name="Normal 31 3" xfId="1123"/>
    <cellStyle name="Normal 31 3 2" xfId="10587"/>
    <cellStyle name="Normal 31 3 2 2" xfId="10588"/>
    <cellStyle name="Normal 31 3 3" xfId="10589"/>
    <cellStyle name="Normal 31 3 3 2" xfId="10590"/>
    <cellStyle name="Normal 31 3 4" xfId="10591"/>
    <cellStyle name="Normal 31 4" xfId="10592"/>
    <cellStyle name="Normal 31 4 2" xfId="10593"/>
    <cellStyle name="Normal 31 4 2 2" xfId="10594"/>
    <cellStyle name="Normal 31 4 3" xfId="10595"/>
    <cellStyle name="Normal 31 4 3 2" xfId="10596"/>
    <cellStyle name="Normal 31 4 4" xfId="10597"/>
    <cellStyle name="Normal 31 5" xfId="10598"/>
    <cellStyle name="Normal 31 5 2" xfId="10599"/>
    <cellStyle name="Normal 31 6" xfId="10600"/>
    <cellStyle name="Normal 31 6 2" xfId="10601"/>
    <cellStyle name="Normal 31 7" xfId="10602"/>
    <cellStyle name="Normal 31 7 2" xfId="10603"/>
    <cellStyle name="Normal 31 8" xfId="10604"/>
    <cellStyle name="Normal 31 9" xfId="10605"/>
    <cellStyle name="Normal 32" xfId="229"/>
    <cellStyle name="Normal 32 2" xfId="1207"/>
    <cellStyle name="Normal 32 2 2" xfId="10606"/>
    <cellStyle name="Normal 32 2 2 2" xfId="10607"/>
    <cellStyle name="Normal 32 2 2 2 2" xfId="10608"/>
    <cellStyle name="Normal 32 2 2 2 2 2" xfId="10609"/>
    <cellStyle name="Normal 32 2 2 2 3" xfId="10610"/>
    <cellStyle name="Normal 32 2 2 2 3 2" xfId="10611"/>
    <cellStyle name="Normal 32 2 2 2 4" xfId="10612"/>
    <cellStyle name="Normal 32 2 2 3" xfId="10613"/>
    <cellStyle name="Normal 32 2 2 3 2" xfId="10614"/>
    <cellStyle name="Normal 32 2 2 4" xfId="10615"/>
    <cellStyle name="Normal 32 2 2 4 2" xfId="10616"/>
    <cellStyle name="Normal 32 2 2 5" xfId="10617"/>
    <cellStyle name="Normal 32 2 3" xfId="10618"/>
    <cellStyle name="Normal 32 2 3 2" xfId="10619"/>
    <cellStyle name="Normal 32 2 3 2 2" xfId="10620"/>
    <cellStyle name="Normal 32 2 3 3" xfId="10621"/>
    <cellStyle name="Normal 32 2 3 3 2" xfId="10622"/>
    <cellStyle name="Normal 32 2 3 4" xfId="10623"/>
    <cellStyle name="Normal 32 2 4" xfId="10624"/>
    <cellStyle name="Normal 32 2 4 2" xfId="10625"/>
    <cellStyle name="Normal 32 2 4 2 2" xfId="10626"/>
    <cellStyle name="Normal 32 2 4 3" xfId="10627"/>
    <cellStyle name="Normal 32 2 4 3 2" xfId="10628"/>
    <cellStyle name="Normal 32 2 4 4" xfId="10629"/>
    <cellStyle name="Normal 32 2 5" xfId="10630"/>
    <cellStyle name="Normal 32 2 5 2" xfId="10631"/>
    <cellStyle name="Normal 32 2 6" xfId="10632"/>
    <cellStyle name="Normal 32 2 6 2" xfId="10633"/>
    <cellStyle name="Normal 32 2 7" xfId="10634"/>
    <cellStyle name="Normal 32 3" xfId="1124"/>
    <cellStyle name="Normal 32 3 2" xfId="10635"/>
    <cellStyle name="Normal 32 3 2 2" xfId="10636"/>
    <cellStyle name="Normal 32 3 2 2 2" xfId="10637"/>
    <cellStyle name="Normal 32 3 2 3" xfId="10638"/>
    <cellStyle name="Normal 32 3 2 3 2" xfId="10639"/>
    <cellStyle name="Normal 32 3 2 4" xfId="10640"/>
    <cellStyle name="Normal 32 3 3" xfId="10641"/>
    <cellStyle name="Normal 32 3 3 2" xfId="10642"/>
    <cellStyle name="Normal 32 3 4" xfId="10643"/>
    <cellStyle name="Normal 32 3 4 2" xfId="10644"/>
    <cellStyle name="Normal 32 3 5" xfId="10645"/>
    <cellStyle name="Normal 32 4" xfId="10646"/>
    <cellStyle name="Normal 32 4 2" xfId="10647"/>
    <cellStyle name="Normal 32 4 2 2" xfId="10648"/>
    <cellStyle name="Normal 32 4 3" xfId="10649"/>
    <cellStyle name="Normal 32 4 3 2" xfId="10650"/>
    <cellStyle name="Normal 32 4 4" xfId="10651"/>
    <cellStyle name="Normal 32 5" xfId="10652"/>
    <cellStyle name="Normal 32 5 2" xfId="10653"/>
    <cellStyle name="Normal 32 5 2 2" xfId="10654"/>
    <cellStyle name="Normal 32 5 3" xfId="10655"/>
    <cellStyle name="Normal 32 5 3 2" xfId="10656"/>
    <cellStyle name="Normal 32 5 4" xfId="10657"/>
    <cellStyle name="Normal 32 6" xfId="10658"/>
    <cellStyle name="Normal 32 6 2" xfId="10659"/>
    <cellStyle name="Normal 32 7" xfId="10660"/>
    <cellStyle name="Normal 32 7 2" xfId="10661"/>
    <cellStyle name="Normal 32 8" xfId="10662"/>
    <cellStyle name="Normal 33" xfId="230"/>
    <cellStyle name="Normal 33 2" xfId="1208"/>
    <cellStyle name="Normal 33 2 2" xfId="10663"/>
    <cellStyle name="Normal 33 2 2 2" xfId="10664"/>
    <cellStyle name="Normal 33 2 2 2 2" xfId="10665"/>
    <cellStyle name="Normal 33 2 2 3" xfId="10666"/>
    <cellStyle name="Normal 33 2 2 3 2" xfId="10667"/>
    <cellStyle name="Normal 33 2 2 4" xfId="10668"/>
    <cellStyle name="Normal 33 2 3" xfId="10669"/>
    <cellStyle name="Normal 33 2 3 2" xfId="10670"/>
    <cellStyle name="Normal 33 2 4" xfId="10671"/>
    <cellStyle name="Normal 33 2 4 2" xfId="10672"/>
    <cellStyle name="Normal 33 2 5" xfId="10673"/>
    <cellStyle name="Normal 33 2 6" xfId="10674"/>
    <cellStyle name="Normal 33 3" xfId="1125"/>
    <cellStyle name="Normal 33 3 2" xfId="10675"/>
    <cellStyle name="Normal 33 3 2 2" xfId="10676"/>
    <cellStyle name="Normal 33 3 3" xfId="10677"/>
    <cellStyle name="Normal 33 3 3 2" xfId="10678"/>
    <cellStyle name="Normal 33 3 4" xfId="10679"/>
    <cellStyle name="Normal 33 4" xfId="10680"/>
    <cellStyle name="Normal 33 4 2" xfId="10681"/>
    <cellStyle name="Normal 33 4 2 2" xfId="10682"/>
    <cellStyle name="Normal 33 4 3" xfId="10683"/>
    <cellStyle name="Normal 33 4 3 2" xfId="10684"/>
    <cellStyle name="Normal 33 4 4" xfId="10685"/>
    <cellStyle name="Normal 33 5" xfId="10686"/>
    <cellStyle name="Normal 33 5 2" xfId="10687"/>
    <cellStyle name="Normal 33 6" xfId="10688"/>
    <cellStyle name="Normal 33 6 2" xfId="10689"/>
    <cellStyle name="Normal 33 7" xfId="10690"/>
    <cellStyle name="Normal 33 7 2" xfId="10691"/>
    <cellStyle name="Normal 33 8" xfId="10692"/>
    <cellStyle name="Normal 33 9" xfId="10693"/>
    <cellStyle name="Normal 34" xfId="348"/>
    <cellStyle name="Normal 34 10" xfId="10694"/>
    <cellStyle name="Normal 34 2" xfId="1209"/>
    <cellStyle name="Normal 34 2 2" xfId="10695"/>
    <cellStyle name="Normal 34 2 2 2" xfId="10696"/>
    <cellStyle name="Normal 34 2 2 2 2" xfId="10697"/>
    <cellStyle name="Normal 34 2 2 3" xfId="10698"/>
    <cellStyle name="Normal 34 2 2 3 2" xfId="10699"/>
    <cellStyle name="Normal 34 2 2 4" xfId="10700"/>
    <cellStyle name="Normal 34 2 3" xfId="10701"/>
    <cellStyle name="Normal 34 2 3 2" xfId="10702"/>
    <cellStyle name="Normal 34 2 4" xfId="10703"/>
    <cellStyle name="Normal 34 2 4 2" xfId="10704"/>
    <cellStyle name="Normal 34 2 5" xfId="10705"/>
    <cellStyle name="Normal 34 3" xfId="1126"/>
    <cellStyle name="Normal 34 3 2" xfId="10706"/>
    <cellStyle name="Normal 34 3 2 2" xfId="10707"/>
    <cellStyle name="Normal 34 3 3" xfId="10708"/>
    <cellStyle name="Normal 34 3 3 2" xfId="10709"/>
    <cellStyle name="Normal 34 3 4" xfId="10710"/>
    <cellStyle name="Normal 34 4" xfId="10711"/>
    <cellStyle name="Normal 34 4 2" xfId="10712"/>
    <cellStyle name="Normal 34 4 2 2" xfId="10713"/>
    <cellStyle name="Normal 34 4 3" xfId="10714"/>
    <cellStyle name="Normal 34 4 3 2" xfId="10715"/>
    <cellStyle name="Normal 34 4 4" xfId="10716"/>
    <cellStyle name="Normal 34 5" xfId="10717"/>
    <cellStyle name="Normal 34 5 2" xfId="10718"/>
    <cellStyle name="Normal 34 6" xfId="10719"/>
    <cellStyle name="Normal 34 6 2" xfId="10720"/>
    <cellStyle name="Normal 34 7" xfId="10721"/>
    <cellStyle name="Normal 34 7 2" xfId="10722"/>
    <cellStyle name="Normal 34 8" xfId="10723"/>
    <cellStyle name="Normal 34 9" xfId="10724"/>
    <cellStyle name="Normal 35" xfId="873"/>
    <cellStyle name="Normal 35 2" xfId="877"/>
    <cellStyle name="Normal 35 2 2" xfId="10725"/>
    <cellStyle name="Normal 35 2 2 2" xfId="10726"/>
    <cellStyle name="Normal 35 2 2 2 2" xfId="10727"/>
    <cellStyle name="Normal 35 2 2 3" xfId="10728"/>
    <cellStyle name="Normal 35 2 2 3 2" xfId="10729"/>
    <cellStyle name="Normal 35 2 2 4" xfId="10730"/>
    <cellStyle name="Normal 35 2 3" xfId="10731"/>
    <cellStyle name="Normal 35 2 3 2" xfId="10732"/>
    <cellStyle name="Normal 35 2 4" xfId="10733"/>
    <cellStyle name="Normal 35 2 4 2" xfId="10734"/>
    <cellStyle name="Normal 35 2 5" xfId="10735"/>
    <cellStyle name="Normal 35 3" xfId="10736"/>
    <cellStyle name="Normal 35 3 2" xfId="10737"/>
    <cellStyle name="Normal 35 3 2 2" xfId="10738"/>
    <cellStyle name="Normal 35 3 3" xfId="10739"/>
    <cellStyle name="Normal 35 3 3 2" xfId="10740"/>
    <cellStyle name="Normal 35 3 4" xfId="10741"/>
    <cellStyle name="Normal 35 4" xfId="10742"/>
    <cellStyle name="Normal 35 4 2" xfId="10743"/>
    <cellStyle name="Normal 35 4 2 2" xfId="10744"/>
    <cellStyle name="Normal 35 4 3" xfId="10745"/>
    <cellStyle name="Normal 35 4 3 2" xfId="10746"/>
    <cellStyle name="Normal 35 4 4" xfId="10747"/>
    <cellStyle name="Normal 35 5" xfId="10748"/>
    <cellStyle name="Normal 35 5 2" xfId="10749"/>
    <cellStyle name="Normal 35 6" xfId="10750"/>
    <cellStyle name="Normal 35 6 2" xfId="10751"/>
    <cellStyle name="Normal 35 7" xfId="10752"/>
    <cellStyle name="Normal 36" xfId="876"/>
    <cellStyle name="Normal 36 2" xfId="1010"/>
    <cellStyle name="Normal 36 2 2" xfId="1240"/>
    <cellStyle name="Normal 36 2 2 2" xfId="10753"/>
    <cellStyle name="Normal 36 2 2 2 2" xfId="10754"/>
    <cellStyle name="Normal 36 2 2 3" xfId="10755"/>
    <cellStyle name="Normal 36 2 2 3 2" xfId="10756"/>
    <cellStyle name="Normal 36 2 2 4" xfId="10757"/>
    <cellStyle name="Normal 36 2 3" xfId="10758"/>
    <cellStyle name="Normal 36 2 3 2" xfId="10759"/>
    <cellStyle name="Normal 36 2 4" xfId="10760"/>
    <cellStyle name="Normal 36 2 4 2" xfId="10761"/>
    <cellStyle name="Normal 36 2 5" xfId="10762"/>
    <cellStyle name="Normal 36 3" xfId="1136"/>
    <cellStyle name="Normal 36 3 2" xfId="10763"/>
    <cellStyle name="Normal 36 3 2 2" xfId="10764"/>
    <cellStyle name="Normal 36 3 3" xfId="10765"/>
    <cellStyle name="Normal 36 3 3 2" xfId="10766"/>
    <cellStyle name="Normal 36 3 4" xfId="10767"/>
    <cellStyle name="Normal 36 4" xfId="10768"/>
    <cellStyle name="Normal 36 4 2" xfId="10769"/>
    <cellStyle name="Normal 36 4 2 2" xfId="10770"/>
    <cellStyle name="Normal 36 4 3" xfId="10771"/>
    <cellStyle name="Normal 36 4 3 2" xfId="10772"/>
    <cellStyle name="Normal 36 4 4" xfId="10773"/>
    <cellStyle name="Normal 36 5" xfId="10774"/>
    <cellStyle name="Normal 36 5 2" xfId="10775"/>
    <cellStyle name="Normal 36 6" xfId="10776"/>
    <cellStyle name="Normal 36 6 2" xfId="10777"/>
    <cellStyle name="Normal 36 7" xfId="10778"/>
    <cellStyle name="Normal 37" xfId="878"/>
    <cellStyle name="Normal 37 2" xfId="1244"/>
    <cellStyle name="Normal 37 2 2" xfId="10779"/>
    <cellStyle name="Normal 37 2 2 2" xfId="10780"/>
    <cellStyle name="Normal 37 2 2 2 2" xfId="10781"/>
    <cellStyle name="Normal 37 2 2 3" xfId="10782"/>
    <cellStyle name="Normal 37 2 2 3 2" xfId="10783"/>
    <cellStyle name="Normal 37 2 2 4" xfId="10784"/>
    <cellStyle name="Normal 37 2 3" xfId="10785"/>
    <cellStyle name="Normal 37 2 3 2" xfId="10786"/>
    <cellStyle name="Normal 37 2 4" xfId="10787"/>
    <cellStyle name="Normal 37 2 4 2" xfId="10788"/>
    <cellStyle name="Normal 37 2 5" xfId="10789"/>
    <cellStyle name="Normal 37 3" xfId="1140"/>
    <cellStyle name="Normal 37 3 2" xfId="10790"/>
    <cellStyle name="Normal 37 3 2 2" xfId="10791"/>
    <cellStyle name="Normal 37 3 3" xfId="10792"/>
    <cellStyle name="Normal 37 3 3 2" xfId="10793"/>
    <cellStyle name="Normal 37 3 4" xfId="10794"/>
    <cellStyle name="Normal 37 4" xfId="10795"/>
    <cellStyle name="Normal 37 4 2" xfId="10796"/>
    <cellStyle name="Normal 37 4 2 2" xfId="10797"/>
    <cellStyle name="Normal 37 4 3" xfId="10798"/>
    <cellStyle name="Normal 37 4 3 2" xfId="10799"/>
    <cellStyle name="Normal 37 4 4" xfId="10800"/>
    <cellStyle name="Normal 37 5" xfId="10801"/>
    <cellStyle name="Normal 37 5 2" xfId="10802"/>
    <cellStyle name="Normal 37 6" xfId="10803"/>
    <cellStyle name="Normal 37 6 2" xfId="10804"/>
    <cellStyle name="Normal 37 7" xfId="10805"/>
    <cellStyle name="Normal 38" xfId="879"/>
    <cellStyle name="Normal 38 2" xfId="1245"/>
    <cellStyle name="Normal 38 2 2" xfId="10806"/>
    <cellStyle name="Normal 38 2 2 2" xfId="10807"/>
    <cellStyle name="Normal 38 2 2 2 2" xfId="10808"/>
    <cellStyle name="Normal 38 2 2 3" xfId="10809"/>
    <cellStyle name="Normal 38 2 2 3 2" xfId="10810"/>
    <cellStyle name="Normal 38 2 2 4" xfId="10811"/>
    <cellStyle name="Normal 38 2 3" xfId="10812"/>
    <cellStyle name="Normal 38 2 3 2" xfId="10813"/>
    <cellStyle name="Normal 38 2 4" xfId="10814"/>
    <cellStyle name="Normal 38 2 4 2" xfId="10815"/>
    <cellStyle name="Normal 38 2 5" xfId="10816"/>
    <cellStyle name="Normal 38 3" xfId="1141"/>
    <cellStyle name="Normal 38 3 2" xfId="10817"/>
    <cellStyle name="Normal 38 3 2 2" xfId="10818"/>
    <cellStyle name="Normal 38 3 3" xfId="10819"/>
    <cellStyle name="Normal 38 3 3 2" xfId="10820"/>
    <cellStyle name="Normal 38 3 4" xfId="10821"/>
    <cellStyle name="Normal 38 4" xfId="10822"/>
    <cellStyle name="Normal 38 4 2" xfId="10823"/>
    <cellStyle name="Normal 38 4 2 2" xfId="10824"/>
    <cellStyle name="Normal 38 4 3" xfId="10825"/>
    <cellStyle name="Normal 38 4 3 2" xfId="10826"/>
    <cellStyle name="Normal 38 4 4" xfId="10827"/>
    <cellStyle name="Normal 38 5" xfId="10828"/>
    <cellStyle name="Normal 38 5 2" xfId="10829"/>
    <cellStyle name="Normal 38 6" xfId="10830"/>
    <cellStyle name="Normal 38 6 2" xfId="10831"/>
    <cellStyle name="Normal 38 7" xfId="10832"/>
    <cellStyle name="Normal 39" xfId="965"/>
    <cellStyle name="Normal 39 2" xfId="1142"/>
    <cellStyle name="Normal 39 2 2" xfId="10833"/>
    <cellStyle name="Normal 39 2 2 2" xfId="10834"/>
    <cellStyle name="Normal 39 2 2 2 2" xfId="10835"/>
    <cellStyle name="Normal 39 2 2 3" xfId="10836"/>
    <cellStyle name="Normal 39 2 2 3 2" xfId="10837"/>
    <cellStyle name="Normal 39 2 2 4" xfId="10838"/>
    <cellStyle name="Normal 39 2 3" xfId="10839"/>
    <cellStyle name="Normal 39 2 3 2" xfId="10840"/>
    <cellStyle name="Normal 39 2 4" xfId="10841"/>
    <cellStyle name="Normal 39 2 4 2" xfId="10842"/>
    <cellStyle name="Normal 39 2 5" xfId="10843"/>
    <cellStyle name="Normal 39 3" xfId="10844"/>
    <cellStyle name="Normal 39 3 2" xfId="10845"/>
    <cellStyle name="Normal 39 3 2 2" xfId="10846"/>
    <cellStyle name="Normal 39 3 3" xfId="10847"/>
    <cellStyle name="Normal 39 3 3 2" xfId="10848"/>
    <cellStyle name="Normal 39 3 4" xfId="10849"/>
    <cellStyle name="Normal 39 4" xfId="10850"/>
    <cellStyle name="Normal 39 4 2" xfId="10851"/>
    <cellStyle name="Normal 39 4 2 2" xfId="10852"/>
    <cellStyle name="Normal 39 4 3" xfId="10853"/>
    <cellStyle name="Normal 39 4 3 2" xfId="10854"/>
    <cellStyle name="Normal 39 4 4" xfId="10855"/>
    <cellStyle name="Normal 39 5" xfId="10856"/>
    <cellStyle name="Normal 39 5 2" xfId="10857"/>
    <cellStyle name="Normal 39 6" xfId="10858"/>
    <cellStyle name="Normal 39 6 2" xfId="10859"/>
    <cellStyle name="Normal 39 7" xfId="10860"/>
    <cellStyle name="Normal 4" xfId="231"/>
    <cellStyle name="Normal 4 2" xfId="232"/>
    <cellStyle name="Normal 4 3" xfId="818"/>
    <cellStyle name="Normal 4 4" xfId="10861"/>
    <cellStyle name="Normal 4 4 2" xfId="10862"/>
    <cellStyle name="Normal 4 4 2 2" xfId="10863"/>
    <cellStyle name="Normal 4 4 2 2 2" xfId="10864"/>
    <cellStyle name="Normal 4 4 2 2 2 2" xfId="10865"/>
    <cellStyle name="Normal 4 4 2 2 3" xfId="10866"/>
    <cellStyle name="Normal 4 4 2 2 3 2" xfId="10867"/>
    <cellStyle name="Normal 4 4 2 2 4" xfId="10868"/>
    <cellStyle name="Normal 4 4 2 3" xfId="10869"/>
    <cellStyle name="Normal 4 4 2 3 2" xfId="10870"/>
    <cellStyle name="Normal 4 4 2 4" xfId="10871"/>
    <cellStyle name="Normal 4 4 2 4 2" xfId="10872"/>
    <cellStyle name="Normal 4 4 2 5" xfId="10873"/>
    <cellStyle name="Normal 4 4 3" xfId="10874"/>
    <cellStyle name="Normal 4 4 3 2" xfId="10875"/>
    <cellStyle name="Normal 4 4 3 2 2" xfId="10876"/>
    <cellStyle name="Normal 4 4 3 3" xfId="10877"/>
    <cellStyle name="Normal 4 4 3 3 2" xfId="10878"/>
    <cellStyle name="Normal 4 4 3 4" xfId="10879"/>
    <cellStyle name="Normal 4 4 4" xfId="10880"/>
    <cellStyle name="Normal 4 4 4 2" xfId="10881"/>
    <cellStyle name="Normal 4 4 4 2 2" xfId="10882"/>
    <cellStyle name="Normal 4 4 4 3" xfId="10883"/>
    <cellStyle name="Normal 4 4 4 3 2" xfId="10884"/>
    <cellStyle name="Normal 4 4 4 4" xfId="10885"/>
    <cellStyle name="Normal 4 4 5" xfId="10886"/>
    <cellStyle name="Normal 4 4 5 2" xfId="10887"/>
    <cellStyle name="Normal 4 4 6" xfId="10888"/>
    <cellStyle name="Normal 4 4 6 2" xfId="10889"/>
    <cellStyle name="Normal 4 4 7" xfId="10890"/>
    <cellStyle name="Normal 4 5" xfId="10891"/>
    <cellStyle name="Normal 4 5 2" xfId="10892"/>
    <cellStyle name="Normal 4 5 2 2" xfId="10893"/>
    <cellStyle name="Normal 4 5 2 2 2" xfId="10894"/>
    <cellStyle name="Normal 4 5 2 2 2 2" xfId="10895"/>
    <cellStyle name="Normal 4 5 2 2 3" xfId="10896"/>
    <cellStyle name="Normal 4 5 2 2 3 2" xfId="10897"/>
    <cellStyle name="Normal 4 5 2 2 4" xfId="10898"/>
    <cellStyle name="Normal 4 5 2 3" xfId="10899"/>
    <cellStyle name="Normal 4 5 2 3 2" xfId="10900"/>
    <cellStyle name="Normal 4 5 2 4" xfId="10901"/>
    <cellStyle name="Normal 4 5 2 4 2" xfId="10902"/>
    <cellStyle name="Normal 4 5 2 5" xfId="10903"/>
    <cellStyle name="Normal 4 5 3" xfId="10904"/>
    <cellStyle name="Normal 4 5 3 2" xfId="10905"/>
    <cellStyle name="Normal 4 5 3 2 2" xfId="10906"/>
    <cellStyle name="Normal 4 5 3 3" xfId="10907"/>
    <cellStyle name="Normal 4 5 3 3 2" xfId="10908"/>
    <cellStyle name="Normal 4 5 3 4" xfId="10909"/>
    <cellStyle name="Normal 4 5 4" xfId="10910"/>
    <cellStyle name="Normal 4 5 4 2" xfId="10911"/>
    <cellStyle name="Normal 4 5 4 2 2" xfId="10912"/>
    <cellStyle name="Normal 4 5 4 3" xfId="10913"/>
    <cellStyle name="Normal 4 5 4 3 2" xfId="10914"/>
    <cellStyle name="Normal 4 5 4 4" xfId="10915"/>
    <cellStyle name="Normal 4 5 5" xfId="10916"/>
    <cellStyle name="Normal 4 5 5 2" xfId="10917"/>
    <cellStyle name="Normal 4 5 6" xfId="10918"/>
    <cellStyle name="Normal 4 5 6 2" xfId="10919"/>
    <cellStyle name="Normal 4 5 7" xfId="10920"/>
    <cellStyle name="Normal 4 6" xfId="10921"/>
    <cellStyle name="Normal 4 7" xfId="10922"/>
    <cellStyle name="Normal 4 7 2" xfId="10923"/>
    <cellStyle name="Normal 4 7 2 2" xfId="10924"/>
    <cellStyle name="Normal 4 7 2 2 2" xfId="10925"/>
    <cellStyle name="Normal 4 7 2 2 2 2" xfId="10926"/>
    <cellStyle name="Normal 4 7 2 2 3" xfId="10927"/>
    <cellStyle name="Normal 4 7 2 2 3 2" xfId="10928"/>
    <cellStyle name="Normal 4 7 2 2 4" xfId="10929"/>
    <cellStyle name="Normal 4 7 2 3" xfId="10930"/>
    <cellStyle name="Normal 4 7 2 3 2" xfId="10931"/>
    <cellStyle name="Normal 4 7 2 4" xfId="10932"/>
    <cellStyle name="Normal 4 7 2 4 2" xfId="10933"/>
    <cellStyle name="Normal 4 7 2 5" xfId="10934"/>
    <cellStyle name="Normal 4 7 3" xfId="10935"/>
    <cellStyle name="Normal 4 7 3 2" xfId="10936"/>
    <cellStyle name="Normal 4 7 3 2 2" xfId="10937"/>
    <cellStyle name="Normal 4 7 3 3" xfId="10938"/>
    <cellStyle name="Normal 4 7 3 3 2" xfId="10939"/>
    <cellStyle name="Normal 4 7 3 4" xfId="10940"/>
    <cellStyle name="Normal 4 7 4" xfId="10941"/>
    <cellStyle name="Normal 4 7 4 2" xfId="10942"/>
    <cellStyle name="Normal 4 7 4 2 2" xfId="10943"/>
    <cellStyle name="Normal 4 7 4 3" xfId="10944"/>
    <cellStyle name="Normal 4 7 4 3 2" xfId="10945"/>
    <cellStyle name="Normal 4 7 4 4" xfId="10946"/>
    <cellStyle name="Normal 4 7 5" xfId="10947"/>
    <cellStyle name="Normal 4 7 5 2" xfId="10948"/>
    <cellStyle name="Normal 4 7 6" xfId="10949"/>
    <cellStyle name="Normal 4 7 6 2" xfId="10950"/>
    <cellStyle name="Normal 4 7 7" xfId="10951"/>
    <cellStyle name="Normal 4 8" xfId="10952"/>
    <cellStyle name="Normal 4_3.05 Allocation Method 2010 GTR WF" xfId="10953"/>
    <cellStyle name="Normal 40" xfId="992"/>
    <cellStyle name="Normal 40 2" xfId="1143"/>
    <cellStyle name="Normal 40 2 2" xfId="10954"/>
    <cellStyle name="Normal 40 2 2 2" xfId="10955"/>
    <cellStyle name="Normal 40 2 2 2 2" xfId="10956"/>
    <cellStyle name="Normal 40 2 2 3" xfId="10957"/>
    <cellStyle name="Normal 40 2 2 3 2" xfId="10958"/>
    <cellStyle name="Normal 40 2 2 4" xfId="10959"/>
    <cellStyle name="Normal 40 2 3" xfId="10960"/>
    <cellStyle name="Normal 40 2 3 2" xfId="10961"/>
    <cellStyle name="Normal 40 2 4" xfId="10962"/>
    <cellStyle name="Normal 40 2 4 2" xfId="10963"/>
    <cellStyle name="Normal 40 2 5" xfId="10964"/>
    <cellStyle name="Normal 40 3" xfId="10965"/>
    <cellStyle name="Normal 40 3 2" xfId="10966"/>
    <cellStyle name="Normal 40 3 2 2" xfId="10967"/>
    <cellStyle name="Normal 40 3 3" xfId="10968"/>
    <cellStyle name="Normal 40 3 3 2" xfId="10969"/>
    <cellStyle name="Normal 40 3 4" xfId="10970"/>
    <cellStyle name="Normal 40 4" xfId="10971"/>
    <cellStyle name="Normal 40 4 2" xfId="10972"/>
    <cellStyle name="Normal 40 4 2 2" xfId="10973"/>
    <cellStyle name="Normal 40 4 3" xfId="10974"/>
    <cellStyle name="Normal 40 4 3 2" xfId="10975"/>
    <cellStyle name="Normal 40 4 4" xfId="10976"/>
    <cellStyle name="Normal 40 5" xfId="10977"/>
    <cellStyle name="Normal 40 5 2" xfId="10978"/>
    <cellStyle name="Normal 40 6" xfId="10979"/>
    <cellStyle name="Normal 40 6 2" xfId="10980"/>
    <cellStyle name="Normal 40 7" xfId="10981"/>
    <cellStyle name="Normal 41" xfId="996"/>
    <cellStyle name="Normal 41 2" xfId="1249"/>
    <cellStyle name="Normal 42" xfId="1002"/>
    <cellStyle name="Normal 42 10" xfId="10982"/>
    <cellStyle name="Normal 42 2" xfId="1248"/>
    <cellStyle name="Normal 42 2 2" xfId="10983"/>
    <cellStyle name="Normal 42 2 2 2" xfId="10984"/>
    <cellStyle name="Normal 42 2 2 2 2" xfId="10985"/>
    <cellStyle name="Normal 42 2 2 3" xfId="10986"/>
    <cellStyle name="Normal 42 2 2 3 2" xfId="10987"/>
    <cellStyle name="Normal 42 2 2 4" xfId="10988"/>
    <cellStyle name="Normal 42 2 3" xfId="10989"/>
    <cellStyle name="Normal 42 2 3 2" xfId="10990"/>
    <cellStyle name="Normal 42 2 4" xfId="10991"/>
    <cellStyle name="Normal 42 2 4 2" xfId="10992"/>
    <cellStyle name="Normal 42 2 5" xfId="10993"/>
    <cellStyle name="Normal 42 3" xfId="10994"/>
    <cellStyle name="Normal 42 3 2" xfId="10995"/>
    <cellStyle name="Normal 42 3 2 2" xfId="10996"/>
    <cellStyle name="Normal 42 3 3" xfId="10997"/>
    <cellStyle name="Normal 42 3 3 2" xfId="10998"/>
    <cellStyle name="Normal 42 3 4" xfId="10999"/>
    <cellStyle name="Normal 42 4" xfId="11000"/>
    <cellStyle name="Normal 42 4 2" xfId="11001"/>
    <cellStyle name="Normal 42 4 2 2" xfId="11002"/>
    <cellStyle name="Normal 42 4 3" xfId="11003"/>
    <cellStyle name="Normal 42 4 3 2" xfId="11004"/>
    <cellStyle name="Normal 42 4 4" xfId="11005"/>
    <cellStyle name="Normal 42 5" xfId="11006"/>
    <cellStyle name="Normal 42 5 2" xfId="11007"/>
    <cellStyle name="Normal 42 6" xfId="11008"/>
    <cellStyle name="Normal 42 6 2" xfId="11009"/>
    <cellStyle name="Normal 42 7" xfId="11010"/>
    <cellStyle name="Normal 42 7 2" xfId="11011"/>
    <cellStyle name="Normal 42 8" xfId="11012"/>
    <cellStyle name="Normal 42 9" xfId="11013"/>
    <cellStyle name="Normal 43" xfId="1005"/>
    <cellStyle name="Normal 43 2" xfId="1250"/>
    <cellStyle name="Normal 43 3" xfId="11014"/>
    <cellStyle name="Normal 43 3 2" xfId="11015"/>
    <cellStyle name="Normal 44" xfId="1008"/>
    <cellStyle name="Normal 44 2" xfId="1247"/>
    <cellStyle name="Normal 44 2 2" xfId="11016"/>
    <cellStyle name="Normal 44 2 2 2" xfId="11017"/>
    <cellStyle name="Normal 44 2 2 2 2" xfId="11018"/>
    <cellStyle name="Normal 44 2 2 3" xfId="11019"/>
    <cellStyle name="Normal 44 2 2 3 2" xfId="11020"/>
    <cellStyle name="Normal 44 2 2 4" xfId="11021"/>
    <cellStyle name="Normal 44 2 3" xfId="11022"/>
    <cellStyle name="Normal 44 2 3 2" xfId="11023"/>
    <cellStyle name="Normal 44 2 4" xfId="11024"/>
    <cellStyle name="Normal 44 2 4 2" xfId="11025"/>
    <cellStyle name="Normal 44 2 5" xfId="11026"/>
    <cellStyle name="Normal 44 3" xfId="11027"/>
    <cellStyle name="Normal 44 3 2" xfId="11028"/>
    <cellStyle name="Normal 44 3 2 2" xfId="11029"/>
    <cellStyle name="Normal 44 3 3" xfId="11030"/>
    <cellStyle name="Normal 44 3 3 2" xfId="11031"/>
    <cellStyle name="Normal 44 3 4" xfId="11032"/>
    <cellStyle name="Normal 44 4" xfId="11033"/>
    <cellStyle name="Normal 44 4 2" xfId="11034"/>
    <cellStyle name="Normal 44 4 2 2" xfId="11035"/>
    <cellStyle name="Normal 44 4 3" xfId="11036"/>
    <cellStyle name="Normal 44 4 3 2" xfId="11037"/>
    <cellStyle name="Normal 44 4 4" xfId="11038"/>
    <cellStyle name="Normal 44 5" xfId="11039"/>
    <cellStyle name="Normal 44 5 2" xfId="11040"/>
    <cellStyle name="Normal 44 6" xfId="11041"/>
    <cellStyle name="Normal 44 6 2" xfId="11042"/>
    <cellStyle name="Normal 44 7" xfId="11043"/>
    <cellStyle name="Normal 44 8" xfId="11044"/>
    <cellStyle name="Normal 45" xfId="1041"/>
    <cellStyle name="Normal 45 2" xfId="11045"/>
    <cellStyle name="Normal 46" xfId="1042"/>
    <cellStyle name="Normal 46 2" xfId="11046"/>
    <cellStyle name="Normal 46 2 2" xfId="11047"/>
    <cellStyle name="Normal 46 2 2 2" xfId="11048"/>
    <cellStyle name="Normal 46 2 2 2 2" xfId="11049"/>
    <cellStyle name="Normal 46 2 2 3" xfId="11050"/>
    <cellStyle name="Normal 46 2 2 3 2" xfId="11051"/>
    <cellStyle name="Normal 46 2 2 4" xfId="11052"/>
    <cellStyle name="Normal 46 2 3" xfId="11053"/>
    <cellStyle name="Normal 46 2 3 2" xfId="11054"/>
    <cellStyle name="Normal 46 2 4" xfId="11055"/>
    <cellStyle name="Normal 46 2 4 2" xfId="11056"/>
    <cellStyle name="Normal 46 2 5" xfId="11057"/>
    <cellStyle name="Normal 46 3" xfId="11058"/>
    <cellStyle name="Normal 46 3 2" xfId="11059"/>
    <cellStyle name="Normal 46 3 2 2" xfId="11060"/>
    <cellStyle name="Normal 46 3 3" xfId="11061"/>
    <cellStyle name="Normal 46 3 3 2" xfId="11062"/>
    <cellStyle name="Normal 46 3 4" xfId="11063"/>
    <cellStyle name="Normal 46 4" xfId="11064"/>
    <cellStyle name="Normal 46 4 2" xfId="11065"/>
    <cellStyle name="Normal 46 4 2 2" xfId="11066"/>
    <cellStyle name="Normal 46 4 3" xfId="11067"/>
    <cellStyle name="Normal 46 4 3 2" xfId="11068"/>
    <cellStyle name="Normal 46 4 4" xfId="11069"/>
    <cellStyle name="Normal 46 5" xfId="11070"/>
    <cellStyle name="Normal 46 5 2" xfId="11071"/>
    <cellStyle name="Normal 46 6" xfId="11072"/>
    <cellStyle name="Normal 46 6 2" xfId="11073"/>
    <cellStyle name="Normal 46 7" xfId="11074"/>
    <cellStyle name="Normal 47" xfId="1043"/>
    <cellStyle name="Normal 47 2" xfId="11075"/>
    <cellStyle name="Normal 48" xfId="1044"/>
    <cellStyle name="Normal 48 2" xfId="11076"/>
    <cellStyle name="Normal 48 2 2" xfId="11077"/>
    <cellStyle name="Normal 48 2 2 2" xfId="11078"/>
    <cellStyle name="Normal 48 2 3" xfId="11079"/>
    <cellStyle name="Normal 48 2 3 2" xfId="11080"/>
    <cellStyle name="Normal 48 2 4" xfId="11081"/>
    <cellStyle name="Normal 48 3" xfId="11082"/>
    <cellStyle name="Normal 48 4" xfId="11083"/>
    <cellStyle name="Normal 48 4 2" xfId="11084"/>
    <cellStyle name="Normal 48 5" xfId="11085"/>
    <cellStyle name="Normal 48 5 2" xfId="11086"/>
    <cellStyle name="Normal 48 6" xfId="11087"/>
    <cellStyle name="Normal 48 7" xfId="11088"/>
    <cellStyle name="Normal 49" xfId="1045"/>
    <cellStyle name="Normal 49 2" xfId="11089"/>
    <cellStyle name="Normal 5" xfId="233"/>
    <cellStyle name="Normal 5 10" xfId="11090"/>
    <cellStyle name="Normal 5 10 2" xfId="11091"/>
    <cellStyle name="Normal 5 11" xfId="11092"/>
    <cellStyle name="Normal 5 11 2" xfId="11093"/>
    <cellStyle name="Normal 5 12" xfId="11094"/>
    <cellStyle name="Normal 5 12 2" xfId="11095"/>
    <cellStyle name="Normal 5 13" xfId="11096"/>
    <cellStyle name="Normal 5 14" xfId="11097"/>
    <cellStyle name="Normal 5 2" xfId="819"/>
    <cellStyle name="Normal 5 2 2" xfId="11098"/>
    <cellStyle name="Normal 5 2 2 2" xfId="11099"/>
    <cellStyle name="Normal 5 2 2 2 2" xfId="11100"/>
    <cellStyle name="Normal 5 2 2 2 2 2" xfId="11101"/>
    <cellStyle name="Normal 5 2 2 2 3" xfId="11102"/>
    <cellStyle name="Normal 5 2 2 2 3 2" xfId="11103"/>
    <cellStyle name="Normal 5 2 2 2 4" xfId="11104"/>
    <cellStyle name="Normal 5 2 2 3" xfId="11105"/>
    <cellStyle name="Normal 5 2 2 3 2" xfId="11106"/>
    <cellStyle name="Normal 5 2 2 4" xfId="11107"/>
    <cellStyle name="Normal 5 2 2 4 2" xfId="11108"/>
    <cellStyle name="Normal 5 2 2 5" xfId="11109"/>
    <cellStyle name="Normal 5 2 3" xfId="11110"/>
    <cellStyle name="Normal 5 2 3 2" xfId="11111"/>
    <cellStyle name="Normal 5 2 3 2 2" xfId="11112"/>
    <cellStyle name="Normal 5 2 3 3" xfId="11113"/>
    <cellStyle name="Normal 5 2 3 3 2" xfId="11114"/>
    <cellStyle name="Normal 5 2 3 4" xfId="11115"/>
    <cellStyle name="Normal 5 2 4" xfId="11116"/>
    <cellStyle name="Normal 5 2 4 2" xfId="11117"/>
    <cellStyle name="Normal 5 2 4 2 2" xfId="11118"/>
    <cellStyle name="Normal 5 2 4 3" xfId="11119"/>
    <cellStyle name="Normal 5 2 4 3 2" xfId="11120"/>
    <cellStyle name="Normal 5 2 4 4" xfId="11121"/>
    <cellStyle name="Normal 5 2 5" xfId="11122"/>
    <cellStyle name="Normal 5 2 5 2" xfId="11123"/>
    <cellStyle name="Normal 5 2 6" xfId="11124"/>
    <cellStyle name="Normal 5 2 6 2" xfId="11125"/>
    <cellStyle name="Normal 5 2 7" xfId="11126"/>
    <cellStyle name="Normal 5 3" xfId="1127"/>
    <cellStyle name="Normal 5 3 2" xfId="11127"/>
    <cellStyle name="Normal 5 3 2 2" xfId="11128"/>
    <cellStyle name="Normal 5 3 2 2 2" xfId="11129"/>
    <cellStyle name="Normal 5 3 2 2 2 2" xfId="11130"/>
    <cellStyle name="Normal 5 3 2 2 3" xfId="11131"/>
    <cellStyle name="Normal 5 3 2 2 3 2" xfId="11132"/>
    <cellStyle name="Normal 5 3 2 2 4" xfId="11133"/>
    <cellStyle name="Normal 5 3 2 3" xfId="11134"/>
    <cellStyle name="Normal 5 3 2 3 2" xfId="11135"/>
    <cellStyle name="Normal 5 3 2 4" xfId="11136"/>
    <cellStyle name="Normal 5 3 2 4 2" xfId="11137"/>
    <cellStyle name="Normal 5 3 2 5" xfId="11138"/>
    <cellStyle name="Normal 5 3 3" xfId="11139"/>
    <cellStyle name="Normal 5 3 3 2" xfId="11140"/>
    <cellStyle name="Normal 5 3 3 2 2" xfId="11141"/>
    <cellStyle name="Normal 5 3 3 3" xfId="11142"/>
    <cellStyle name="Normal 5 3 3 3 2" xfId="11143"/>
    <cellStyle name="Normal 5 3 3 4" xfId="11144"/>
    <cellStyle name="Normal 5 3 4" xfId="11145"/>
    <cellStyle name="Normal 5 3 4 2" xfId="11146"/>
    <cellStyle name="Normal 5 3 4 2 2" xfId="11147"/>
    <cellStyle name="Normal 5 3 4 3" xfId="11148"/>
    <cellStyle name="Normal 5 3 4 3 2" xfId="11149"/>
    <cellStyle name="Normal 5 3 4 4" xfId="11150"/>
    <cellStyle name="Normal 5 3 5" xfId="11151"/>
    <cellStyle name="Normal 5 3 5 2" xfId="11152"/>
    <cellStyle name="Normal 5 3 6" xfId="11153"/>
    <cellStyle name="Normal 5 3 6 2" xfId="11154"/>
    <cellStyle name="Normal 5 3 7" xfId="11155"/>
    <cellStyle name="Normal 5 4" xfId="11156"/>
    <cellStyle name="Normal 5 4 2" xfId="11157"/>
    <cellStyle name="Normal 5 4 2 2" xfId="11158"/>
    <cellStyle name="Normal 5 4 2 2 2" xfId="11159"/>
    <cellStyle name="Normal 5 4 2 2 2 2" xfId="11160"/>
    <cellStyle name="Normal 5 4 2 2 3" xfId="11161"/>
    <cellStyle name="Normal 5 4 2 2 3 2" xfId="11162"/>
    <cellStyle name="Normal 5 4 2 2 4" xfId="11163"/>
    <cellStyle name="Normal 5 4 2 3" xfId="11164"/>
    <cellStyle name="Normal 5 4 2 3 2" xfId="11165"/>
    <cellStyle name="Normal 5 4 2 4" xfId="11166"/>
    <cellStyle name="Normal 5 4 2 4 2" xfId="11167"/>
    <cellStyle name="Normal 5 4 2 5" xfId="11168"/>
    <cellStyle name="Normal 5 4 3" xfId="11169"/>
    <cellStyle name="Normal 5 4 3 2" xfId="11170"/>
    <cellStyle name="Normal 5 4 3 2 2" xfId="11171"/>
    <cellStyle name="Normal 5 4 3 3" xfId="11172"/>
    <cellStyle name="Normal 5 4 3 3 2" xfId="11173"/>
    <cellStyle name="Normal 5 4 3 4" xfId="11174"/>
    <cellStyle name="Normal 5 4 4" xfId="11175"/>
    <cellStyle name="Normal 5 4 4 2" xfId="11176"/>
    <cellStyle name="Normal 5 4 4 2 2" xfId="11177"/>
    <cellStyle name="Normal 5 4 4 3" xfId="11178"/>
    <cellStyle name="Normal 5 4 4 3 2" xfId="11179"/>
    <cellStyle name="Normal 5 4 4 4" xfId="11180"/>
    <cellStyle name="Normal 5 4 5" xfId="11181"/>
    <cellStyle name="Normal 5 4 5 2" xfId="11182"/>
    <cellStyle name="Normal 5 4 6" xfId="11183"/>
    <cellStyle name="Normal 5 4 6 2" xfId="11184"/>
    <cellStyle name="Normal 5 4 7" xfId="11185"/>
    <cellStyle name="Normal 5 5" xfId="11186"/>
    <cellStyle name="Normal 5 5 2" xfId="11187"/>
    <cellStyle name="Normal 5 5 2 2" xfId="11188"/>
    <cellStyle name="Normal 5 5 2 2 2" xfId="11189"/>
    <cellStyle name="Normal 5 5 2 2 2 2" xfId="11190"/>
    <cellStyle name="Normal 5 5 2 2 3" xfId="11191"/>
    <cellStyle name="Normal 5 5 2 2 3 2" xfId="11192"/>
    <cellStyle name="Normal 5 5 2 2 4" xfId="11193"/>
    <cellStyle name="Normal 5 5 2 3" xfId="11194"/>
    <cellStyle name="Normal 5 5 2 3 2" xfId="11195"/>
    <cellStyle name="Normal 5 5 2 4" xfId="11196"/>
    <cellStyle name="Normal 5 5 2 4 2" xfId="11197"/>
    <cellStyle name="Normal 5 5 2 5" xfId="11198"/>
    <cellStyle name="Normal 5 5 3" xfId="11199"/>
    <cellStyle name="Normal 5 5 3 2" xfId="11200"/>
    <cellStyle name="Normal 5 5 3 2 2" xfId="11201"/>
    <cellStyle name="Normal 5 5 3 3" xfId="11202"/>
    <cellStyle name="Normal 5 5 3 3 2" xfId="11203"/>
    <cellStyle name="Normal 5 5 3 4" xfId="11204"/>
    <cellStyle name="Normal 5 5 4" xfId="11205"/>
    <cellStyle name="Normal 5 5 4 2" xfId="11206"/>
    <cellStyle name="Normal 5 5 4 2 2" xfId="11207"/>
    <cellStyle name="Normal 5 5 4 3" xfId="11208"/>
    <cellStyle name="Normal 5 5 4 3 2" xfId="11209"/>
    <cellStyle name="Normal 5 5 4 4" xfId="11210"/>
    <cellStyle name="Normal 5 5 5" xfId="11211"/>
    <cellStyle name="Normal 5 5 5 2" xfId="11212"/>
    <cellStyle name="Normal 5 5 6" xfId="11213"/>
    <cellStyle name="Normal 5 5 6 2" xfId="11214"/>
    <cellStyle name="Normal 5 5 7" xfId="11215"/>
    <cellStyle name="Normal 5 6" xfId="11216"/>
    <cellStyle name="Normal 5 6 2" xfId="11217"/>
    <cellStyle name="Normal 5 6 2 2" xfId="11218"/>
    <cellStyle name="Normal 5 6 2 2 2" xfId="11219"/>
    <cellStyle name="Normal 5 6 2 2 2 2" xfId="11220"/>
    <cellStyle name="Normal 5 6 2 2 3" xfId="11221"/>
    <cellStyle name="Normal 5 6 2 2 3 2" xfId="11222"/>
    <cellStyle name="Normal 5 6 2 2 4" xfId="11223"/>
    <cellStyle name="Normal 5 6 2 3" xfId="11224"/>
    <cellStyle name="Normal 5 6 2 3 2" xfId="11225"/>
    <cellStyle name="Normal 5 6 2 4" xfId="11226"/>
    <cellStyle name="Normal 5 6 2 4 2" xfId="11227"/>
    <cellStyle name="Normal 5 6 2 5" xfId="11228"/>
    <cellStyle name="Normal 5 6 3" xfId="11229"/>
    <cellStyle name="Normal 5 6 3 2" xfId="11230"/>
    <cellStyle name="Normal 5 6 3 2 2" xfId="11231"/>
    <cellStyle name="Normal 5 6 3 3" xfId="11232"/>
    <cellStyle name="Normal 5 6 3 3 2" xfId="11233"/>
    <cellStyle name="Normal 5 6 3 4" xfId="11234"/>
    <cellStyle name="Normal 5 6 4" xfId="11235"/>
    <cellStyle name="Normal 5 6 4 2" xfId="11236"/>
    <cellStyle name="Normal 5 6 4 2 2" xfId="11237"/>
    <cellStyle name="Normal 5 6 4 3" xfId="11238"/>
    <cellStyle name="Normal 5 6 4 3 2" xfId="11239"/>
    <cellStyle name="Normal 5 6 4 4" xfId="11240"/>
    <cellStyle name="Normal 5 6 5" xfId="11241"/>
    <cellStyle name="Normal 5 6 5 2" xfId="11242"/>
    <cellStyle name="Normal 5 6 6" xfId="11243"/>
    <cellStyle name="Normal 5 6 6 2" xfId="11244"/>
    <cellStyle name="Normal 5 6 7" xfId="11245"/>
    <cellStyle name="Normal 5 7" xfId="11246"/>
    <cellStyle name="Normal 5 7 2" xfId="11247"/>
    <cellStyle name="Normal 5 7 2 2" xfId="11248"/>
    <cellStyle name="Normal 5 7 2 2 2" xfId="11249"/>
    <cellStyle name="Normal 5 7 2 3" xfId="11250"/>
    <cellStyle name="Normal 5 7 2 3 2" xfId="11251"/>
    <cellStyle name="Normal 5 7 2 4" xfId="11252"/>
    <cellStyle name="Normal 5 7 3" xfId="11253"/>
    <cellStyle name="Normal 5 7 3 2" xfId="11254"/>
    <cellStyle name="Normal 5 7 4" xfId="11255"/>
    <cellStyle name="Normal 5 7 4 2" xfId="11256"/>
    <cellStyle name="Normal 5 7 5" xfId="11257"/>
    <cellStyle name="Normal 5 8" xfId="11258"/>
    <cellStyle name="Normal 5 8 2" xfId="11259"/>
    <cellStyle name="Normal 5 8 2 2" xfId="11260"/>
    <cellStyle name="Normal 5 8 3" xfId="11261"/>
    <cellStyle name="Normal 5 8 3 2" xfId="11262"/>
    <cellStyle name="Normal 5 8 4" xfId="11263"/>
    <cellStyle name="Normal 5 9" xfId="11264"/>
    <cellStyle name="Normal 5 9 2" xfId="11265"/>
    <cellStyle name="Normal 5 9 2 2" xfId="11266"/>
    <cellStyle name="Normal 5 9 3" xfId="11267"/>
    <cellStyle name="Normal 5 9 3 2" xfId="11268"/>
    <cellStyle name="Normal 5 9 4" xfId="11269"/>
    <cellStyle name="Normal 50" xfId="1046"/>
    <cellStyle name="Normal 50 2" xfId="11270"/>
    <cellStyle name="Normal 50 2 2" xfId="11271"/>
    <cellStyle name="Normal 50 2 2 2" xfId="11272"/>
    <cellStyle name="Normal 50 2 3" xfId="11273"/>
    <cellStyle name="Normal 50 2 3 2" xfId="11274"/>
    <cellStyle name="Normal 50 2 4" xfId="11275"/>
    <cellStyle name="Normal 50 3" xfId="11276"/>
    <cellStyle name="Normal 50 3 2" xfId="11277"/>
    <cellStyle name="Normal 50 4" xfId="11278"/>
    <cellStyle name="Normal 50 5" xfId="11279"/>
    <cellStyle name="Normal 51" xfId="1047"/>
    <cellStyle name="Normal 51 2" xfId="11280"/>
    <cellStyle name="Normal 51 2 2" xfId="11281"/>
    <cellStyle name="Normal 51 2 2 2" xfId="11282"/>
    <cellStyle name="Normal 51 2 3" xfId="11283"/>
    <cellStyle name="Normal 51 2 3 2" xfId="11284"/>
    <cellStyle name="Normal 51 2 4" xfId="11285"/>
    <cellStyle name="Normal 52" xfId="1048"/>
    <cellStyle name="Normal 52 2" xfId="11286"/>
    <cellStyle name="Normal 52 2 2" xfId="11287"/>
    <cellStyle name="Normal 53" xfId="1049"/>
    <cellStyle name="Normal 53 2" xfId="11288"/>
    <cellStyle name="Normal 53 2 2" xfId="11289"/>
    <cellStyle name="Normal 53 3" xfId="11290"/>
    <cellStyle name="Normal 53 3 2" xfId="11291"/>
    <cellStyle name="Normal 53 4" xfId="11292"/>
    <cellStyle name="Normal 54" xfId="1050"/>
    <cellStyle name="Normal 54 2" xfId="11293"/>
    <cellStyle name="Normal 54 3" xfId="11294"/>
    <cellStyle name="Normal 54 4" xfId="11295"/>
    <cellStyle name="Normal 54 4 2" xfId="11296"/>
    <cellStyle name="Normal 55" xfId="1051"/>
    <cellStyle name="Normal 55 2" xfId="11297"/>
    <cellStyle name="Normal 55 2 2" xfId="11298"/>
    <cellStyle name="Normal 56" xfId="1052"/>
    <cellStyle name="Normal 56 2" xfId="11299"/>
    <cellStyle name="Normal 56 2 2" xfId="11300"/>
    <cellStyle name="Normal 56 3" xfId="11301"/>
    <cellStyle name="Normal 56 4" xfId="11302"/>
    <cellStyle name="Normal 57" xfId="1053"/>
    <cellStyle name="Normal 57 2" xfId="11303"/>
    <cellStyle name="Normal 57 2 2" xfId="11304"/>
    <cellStyle name="Normal 57 3" xfId="11305"/>
    <cellStyle name="Normal 57 4" xfId="11306"/>
    <cellStyle name="Normal 58" xfId="1252"/>
    <cellStyle name="Normal 59" xfId="11307"/>
    <cellStyle name="Normal 6" xfId="234"/>
    <cellStyle name="Normal 6 2" xfId="820"/>
    <cellStyle name="Normal 6 3" xfId="11308"/>
    <cellStyle name="Normal 6 3 2" xfId="11309"/>
    <cellStyle name="Normal 6 3 2 2" xfId="11310"/>
    <cellStyle name="Normal 6 3 2 2 2" xfId="11311"/>
    <cellStyle name="Normal 6 3 2 2 2 2" xfId="11312"/>
    <cellStyle name="Normal 6 3 2 2 3" xfId="11313"/>
    <cellStyle name="Normal 6 3 2 2 3 2" xfId="11314"/>
    <cellStyle name="Normal 6 3 2 2 4" xfId="11315"/>
    <cellStyle name="Normal 6 3 2 3" xfId="11316"/>
    <cellStyle name="Normal 6 3 2 3 2" xfId="11317"/>
    <cellStyle name="Normal 6 3 2 4" xfId="11318"/>
    <cellStyle name="Normal 6 3 2 4 2" xfId="11319"/>
    <cellStyle name="Normal 6 3 2 5" xfId="11320"/>
    <cellStyle name="Normal 6 3 3" xfId="11321"/>
    <cellStyle name="Normal 6 3 3 2" xfId="11322"/>
    <cellStyle name="Normal 6 3 3 2 2" xfId="11323"/>
    <cellStyle name="Normal 6 3 3 3" xfId="11324"/>
    <cellStyle name="Normal 6 3 3 3 2" xfId="11325"/>
    <cellStyle name="Normal 6 3 3 4" xfId="11326"/>
    <cellStyle name="Normal 6 3 4" xfId="11327"/>
    <cellStyle name="Normal 6 3 4 2" xfId="11328"/>
    <cellStyle name="Normal 6 3 4 2 2" xfId="11329"/>
    <cellStyle name="Normal 6 3 4 3" xfId="11330"/>
    <cellStyle name="Normal 6 3 4 3 2" xfId="11331"/>
    <cellStyle name="Normal 6 3 4 4" xfId="11332"/>
    <cellStyle name="Normal 6 3 5" xfId="11333"/>
    <cellStyle name="Normal 6 3 5 2" xfId="11334"/>
    <cellStyle name="Normal 6 3 6" xfId="11335"/>
    <cellStyle name="Normal 6 3 6 2" xfId="11336"/>
    <cellStyle name="Normal 6 3 7" xfId="11337"/>
    <cellStyle name="Normal 6 4" xfId="11338"/>
    <cellStyle name="Normal 6 4 2" xfId="11339"/>
    <cellStyle name="Normal 60" xfId="11340"/>
    <cellStyle name="Normal 61" xfId="11341"/>
    <cellStyle name="Normal 62" xfId="11342"/>
    <cellStyle name="Normal 62 2" xfId="11343"/>
    <cellStyle name="Normal 63" xfId="11344"/>
    <cellStyle name="Normal 63 2" xfId="11345"/>
    <cellStyle name="Normal 64" xfId="11346"/>
    <cellStyle name="Normal 64 2" xfId="11347"/>
    <cellStyle name="Normal 65" xfId="11348"/>
    <cellStyle name="Normal 65 2" xfId="11349"/>
    <cellStyle name="Normal 66" xfId="11350"/>
    <cellStyle name="Normal 67" xfId="11351"/>
    <cellStyle name="Normal 68" xfId="11352"/>
    <cellStyle name="Normal 69" xfId="11353"/>
    <cellStyle name="Normal 69 2" xfId="11354"/>
    <cellStyle name="Normal 69 3" xfId="11355"/>
    <cellStyle name="Normal 69 4" xfId="11356"/>
    <cellStyle name="Normal 7" xfId="235"/>
    <cellStyle name="Normal 7 2" xfId="821"/>
    <cellStyle name="Normal 7 3" xfId="11357"/>
    <cellStyle name="Normal 7 3 2" xfId="11358"/>
    <cellStyle name="Normal 7 3 2 2" xfId="11359"/>
    <cellStyle name="Normal 7 3 2 2 2" xfId="11360"/>
    <cellStyle name="Normal 7 3 2 2 2 2" xfId="11361"/>
    <cellStyle name="Normal 7 3 2 2 3" xfId="11362"/>
    <cellStyle name="Normal 7 3 2 2 3 2" xfId="11363"/>
    <cellStyle name="Normal 7 3 2 2 4" xfId="11364"/>
    <cellStyle name="Normal 7 3 2 3" xfId="11365"/>
    <cellStyle name="Normal 7 3 2 3 2" xfId="11366"/>
    <cellStyle name="Normal 7 3 2 4" xfId="11367"/>
    <cellStyle name="Normal 7 3 2 4 2" xfId="11368"/>
    <cellStyle name="Normal 7 3 2 5" xfId="11369"/>
    <cellStyle name="Normal 7 3 3" xfId="11370"/>
    <cellStyle name="Normal 7 3 3 2" xfId="11371"/>
    <cellStyle name="Normal 7 3 3 2 2" xfId="11372"/>
    <cellStyle name="Normal 7 3 3 3" xfId="11373"/>
    <cellStyle name="Normal 7 3 3 3 2" xfId="11374"/>
    <cellStyle name="Normal 7 3 3 4" xfId="11375"/>
    <cellStyle name="Normal 7 3 4" xfId="11376"/>
    <cellStyle name="Normal 7 3 4 2" xfId="11377"/>
    <cellStyle name="Normal 7 3 4 2 2" xfId="11378"/>
    <cellStyle name="Normal 7 3 4 3" xfId="11379"/>
    <cellStyle name="Normal 7 3 4 3 2" xfId="11380"/>
    <cellStyle name="Normal 7 3 4 4" xfId="11381"/>
    <cellStyle name="Normal 7 3 5" xfId="11382"/>
    <cellStyle name="Normal 7 3 5 2" xfId="11383"/>
    <cellStyle name="Normal 7 3 6" xfId="11384"/>
    <cellStyle name="Normal 7 3 6 2" xfId="11385"/>
    <cellStyle name="Normal 7 3 7" xfId="11386"/>
    <cellStyle name="Normal 70" xfId="11387"/>
    <cellStyle name="Normal 70 2" xfId="11388"/>
    <cellStyle name="Normal 70 3" xfId="11389"/>
    <cellStyle name="Normal 71" xfId="11390"/>
    <cellStyle name="Normal 71 2" xfId="11391"/>
    <cellStyle name="Normal 71 2 2" xfId="11392"/>
    <cellStyle name="Normal 71 3" xfId="11393"/>
    <cellStyle name="Normal 72" xfId="11394"/>
    <cellStyle name="Normal 73" xfId="11395"/>
    <cellStyle name="Normal 73 2" xfId="11396"/>
    <cellStyle name="Normal 73 2 2" xfId="11397"/>
    <cellStyle name="Normal 73 2 2 2" xfId="11398"/>
    <cellStyle name="Normal 74" xfId="11399"/>
    <cellStyle name="Normal 75" xfId="11400"/>
    <cellStyle name="Normal 76" xfId="11401"/>
    <cellStyle name="Normal 77" xfId="11402"/>
    <cellStyle name="Normal 78" xfId="11403"/>
    <cellStyle name="Normal 79" xfId="11404"/>
    <cellStyle name="Normal 8" xfId="236"/>
    <cellStyle name="Normal 8 2" xfId="237"/>
    <cellStyle name="Normal 8 3" xfId="11405"/>
    <cellStyle name="Normal 8 3 2" xfId="11406"/>
    <cellStyle name="Normal 8 3 2 2" xfId="11407"/>
    <cellStyle name="Normal 8 3 2 2 2" xfId="11408"/>
    <cellStyle name="Normal 8 3 2 2 2 2" xfId="11409"/>
    <cellStyle name="Normal 8 3 2 2 3" xfId="11410"/>
    <cellStyle name="Normal 8 3 2 2 3 2" xfId="11411"/>
    <cellStyle name="Normal 8 3 2 2 4" xfId="11412"/>
    <cellStyle name="Normal 8 3 2 3" xfId="11413"/>
    <cellStyle name="Normal 8 3 2 3 2" xfId="11414"/>
    <cellStyle name="Normal 8 3 2 4" xfId="11415"/>
    <cellStyle name="Normal 8 3 2 4 2" xfId="11416"/>
    <cellStyle name="Normal 8 3 2 5" xfId="11417"/>
    <cellStyle name="Normal 8 3 3" xfId="11418"/>
    <cellStyle name="Normal 8 3 3 2" xfId="11419"/>
    <cellStyle name="Normal 8 3 3 2 2" xfId="11420"/>
    <cellStyle name="Normal 8 3 3 3" xfId="11421"/>
    <cellStyle name="Normal 8 3 3 3 2" xfId="11422"/>
    <cellStyle name="Normal 8 3 3 4" xfId="11423"/>
    <cellStyle name="Normal 8 3 4" xfId="11424"/>
    <cellStyle name="Normal 8 3 4 2" xfId="11425"/>
    <cellStyle name="Normal 8 3 4 2 2" xfId="11426"/>
    <cellStyle name="Normal 8 3 4 3" xfId="11427"/>
    <cellStyle name="Normal 8 3 4 3 2" xfId="11428"/>
    <cellStyle name="Normal 8 3 4 4" xfId="11429"/>
    <cellStyle name="Normal 8 3 5" xfId="11430"/>
    <cellStyle name="Normal 8 3 5 2" xfId="11431"/>
    <cellStyle name="Normal 8 3 6" xfId="11432"/>
    <cellStyle name="Normal 8 3 6 2" xfId="11433"/>
    <cellStyle name="Normal 8 3 7" xfId="11434"/>
    <cellStyle name="Normal 8 4" xfId="11435"/>
    <cellStyle name="Normal 8 4 2" xfId="11436"/>
    <cellStyle name="Normal 8 5" xfId="11437"/>
    <cellStyle name="Normal 8 6" xfId="11438"/>
    <cellStyle name="Normal 80" xfId="11439"/>
    <cellStyle name="Normal 81" xfId="11440"/>
    <cellStyle name="Normal 82" xfId="11441"/>
    <cellStyle name="Normal 83" xfId="11442"/>
    <cellStyle name="Normal 84" xfId="11443"/>
    <cellStyle name="Normal 85" xfId="11444"/>
    <cellStyle name="Normal 86" xfId="11445"/>
    <cellStyle name="Normal 87" xfId="11446"/>
    <cellStyle name="Normal 88" xfId="11447"/>
    <cellStyle name="Normal 89" xfId="11448"/>
    <cellStyle name="Normal 9" xfId="238"/>
    <cellStyle name="Normal 9 2" xfId="822"/>
    <cellStyle name="Normal 9 2 2" xfId="11449"/>
    <cellStyle name="Normal 9 2 2 2" xfId="11450"/>
    <cellStyle name="Normal 9 3" xfId="11451"/>
    <cellStyle name="Normal 9 3 2" xfId="11452"/>
    <cellStyle name="Normal 9 3 2 2" xfId="11453"/>
    <cellStyle name="Normal 9 3 2 2 2" xfId="11454"/>
    <cellStyle name="Normal 9 3 2 2 2 2" xfId="11455"/>
    <cellStyle name="Normal 9 3 2 2 3" xfId="11456"/>
    <cellStyle name="Normal 9 3 2 2 3 2" xfId="11457"/>
    <cellStyle name="Normal 9 3 2 2 4" xfId="11458"/>
    <cellStyle name="Normal 9 3 2 3" xfId="11459"/>
    <cellStyle name="Normal 9 3 2 3 2" xfId="11460"/>
    <cellStyle name="Normal 9 3 2 4" xfId="11461"/>
    <cellStyle name="Normal 9 3 2 4 2" xfId="11462"/>
    <cellStyle name="Normal 9 3 2 5" xfId="11463"/>
    <cellStyle name="Normal 9 3 3" xfId="11464"/>
    <cellStyle name="Normal 9 3 3 2" xfId="11465"/>
    <cellStyle name="Normal 9 3 3 2 2" xfId="11466"/>
    <cellStyle name="Normal 9 3 3 3" xfId="11467"/>
    <cellStyle name="Normal 9 3 3 3 2" xfId="11468"/>
    <cellStyle name="Normal 9 3 3 4" xfId="11469"/>
    <cellStyle name="Normal 9 3 4" xfId="11470"/>
    <cellStyle name="Normal 9 3 4 2" xfId="11471"/>
    <cellStyle name="Normal 9 3 4 2 2" xfId="11472"/>
    <cellStyle name="Normal 9 3 4 3" xfId="11473"/>
    <cellStyle name="Normal 9 3 4 3 2" xfId="11474"/>
    <cellStyle name="Normal 9 3 4 4" xfId="11475"/>
    <cellStyle name="Normal 9 3 5" xfId="11476"/>
    <cellStyle name="Normal 9 3 5 2" xfId="11477"/>
    <cellStyle name="Normal 9 3 6" xfId="11478"/>
    <cellStyle name="Normal 9 3 6 2" xfId="11479"/>
    <cellStyle name="Normal 9 3 7" xfId="11480"/>
    <cellStyle name="Normal 9_NOL Analysis(For Ann Kellog and  Pete Winne)" xfId="11481"/>
    <cellStyle name="Normal 90" xfId="11482"/>
    <cellStyle name="Normal 91" xfId="11483"/>
    <cellStyle name="Normal 92" xfId="11484"/>
    <cellStyle name="Normal 92 2" xfId="11485"/>
    <cellStyle name="Normal 93" xfId="11486"/>
    <cellStyle name="Normal 94" xfId="11487"/>
    <cellStyle name="Normal 95" xfId="11488"/>
    <cellStyle name="Normal 96" xfId="11489"/>
    <cellStyle name="Normal 97" xfId="11490"/>
    <cellStyle name="Normal 98" xfId="11491"/>
    <cellStyle name="Normal 99" xfId="11492"/>
    <cellStyle name="Normal_Monthly" xfId="239"/>
    <cellStyle name="Note 10" xfId="240"/>
    <cellStyle name="Note 10 2" xfId="823"/>
    <cellStyle name="Note 10 3" xfId="11493"/>
    <cellStyle name="Note 10 3 2" xfId="11494"/>
    <cellStyle name="Note 10 3 2 2" xfId="11495"/>
    <cellStyle name="Note 10 3 2 2 2" xfId="11496"/>
    <cellStyle name="Note 10 3 2 2 2 2" xfId="11497"/>
    <cellStyle name="Note 10 3 2 2 3" xfId="11498"/>
    <cellStyle name="Note 10 3 2 2 3 2" xfId="11499"/>
    <cellStyle name="Note 10 3 2 2 4" xfId="11500"/>
    <cellStyle name="Note 10 3 2 3" xfId="11501"/>
    <cellStyle name="Note 10 3 2 3 2" xfId="11502"/>
    <cellStyle name="Note 10 3 2 4" xfId="11503"/>
    <cellStyle name="Note 10 3 2 4 2" xfId="11504"/>
    <cellStyle name="Note 10 3 2 5" xfId="11505"/>
    <cellStyle name="Note 10 3 3" xfId="11506"/>
    <cellStyle name="Note 10 3 3 2" xfId="11507"/>
    <cellStyle name="Note 10 3 3 2 2" xfId="11508"/>
    <cellStyle name="Note 10 3 3 3" xfId="11509"/>
    <cellStyle name="Note 10 3 3 3 2" xfId="11510"/>
    <cellStyle name="Note 10 3 3 4" xfId="11511"/>
    <cellStyle name="Note 10 3 4" xfId="11512"/>
    <cellStyle name="Note 10 3 4 2" xfId="11513"/>
    <cellStyle name="Note 10 3 4 2 2" xfId="11514"/>
    <cellStyle name="Note 10 3 4 3" xfId="11515"/>
    <cellStyle name="Note 10 3 4 3 2" xfId="11516"/>
    <cellStyle name="Note 10 3 4 4" xfId="11517"/>
    <cellStyle name="Note 10 3 5" xfId="11518"/>
    <cellStyle name="Note 10 3 5 2" xfId="11519"/>
    <cellStyle name="Note 10 3 6" xfId="11520"/>
    <cellStyle name="Note 10 3 6 2" xfId="11521"/>
    <cellStyle name="Note 10 3 7" xfId="11522"/>
    <cellStyle name="Note 11" xfId="241"/>
    <cellStyle name="Note 11 2" xfId="824"/>
    <cellStyle name="Note 11 3" xfId="11523"/>
    <cellStyle name="Note 11 3 2" xfId="11524"/>
    <cellStyle name="Note 11 3 2 2" xfId="11525"/>
    <cellStyle name="Note 11 3 2 2 2" xfId="11526"/>
    <cellStyle name="Note 11 3 2 2 2 2" xfId="11527"/>
    <cellStyle name="Note 11 3 2 2 3" xfId="11528"/>
    <cellStyle name="Note 11 3 2 2 3 2" xfId="11529"/>
    <cellStyle name="Note 11 3 2 2 4" xfId="11530"/>
    <cellStyle name="Note 11 3 2 3" xfId="11531"/>
    <cellStyle name="Note 11 3 2 3 2" xfId="11532"/>
    <cellStyle name="Note 11 3 2 4" xfId="11533"/>
    <cellStyle name="Note 11 3 2 4 2" xfId="11534"/>
    <cellStyle name="Note 11 3 2 5" xfId="11535"/>
    <cellStyle name="Note 11 3 3" xfId="11536"/>
    <cellStyle name="Note 11 3 3 2" xfId="11537"/>
    <cellStyle name="Note 11 3 3 2 2" xfId="11538"/>
    <cellStyle name="Note 11 3 3 3" xfId="11539"/>
    <cellStyle name="Note 11 3 3 3 2" xfId="11540"/>
    <cellStyle name="Note 11 3 3 4" xfId="11541"/>
    <cellStyle name="Note 11 3 4" xfId="11542"/>
    <cellStyle name="Note 11 3 4 2" xfId="11543"/>
    <cellStyle name="Note 11 3 4 2 2" xfId="11544"/>
    <cellStyle name="Note 11 3 4 3" xfId="11545"/>
    <cellStyle name="Note 11 3 4 3 2" xfId="11546"/>
    <cellStyle name="Note 11 3 4 4" xfId="11547"/>
    <cellStyle name="Note 11 3 5" xfId="11548"/>
    <cellStyle name="Note 11 3 5 2" xfId="11549"/>
    <cellStyle name="Note 11 3 6" xfId="11550"/>
    <cellStyle name="Note 11 3 6 2" xfId="11551"/>
    <cellStyle name="Note 11 3 7" xfId="11552"/>
    <cellStyle name="Note 12" xfId="242"/>
    <cellStyle name="Note 12 2" xfId="825"/>
    <cellStyle name="Note 12 3" xfId="11553"/>
    <cellStyle name="Note 12 3 2" xfId="11554"/>
    <cellStyle name="Note 12 3 2 2" xfId="11555"/>
    <cellStyle name="Note 12 3 2 2 2" xfId="11556"/>
    <cellStyle name="Note 12 3 2 2 2 2" xfId="11557"/>
    <cellStyle name="Note 12 3 2 2 3" xfId="11558"/>
    <cellStyle name="Note 12 3 2 2 3 2" xfId="11559"/>
    <cellStyle name="Note 12 3 2 2 4" xfId="11560"/>
    <cellStyle name="Note 12 3 2 3" xfId="11561"/>
    <cellStyle name="Note 12 3 2 3 2" xfId="11562"/>
    <cellStyle name="Note 12 3 2 4" xfId="11563"/>
    <cellStyle name="Note 12 3 2 4 2" xfId="11564"/>
    <cellStyle name="Note 12 3 2 5" xfId="11565"/>
    <cellStyle name="Note 12 3 3" xfId="11566"/>
    <cellStyle name="Note 12 3 3 2" xfId="11567"/>
    <cellStyle name="Note 12 3 3 2 2" xfId="11568"/>
    <cellStyle name="Note 12 3 3 3" xfId="11569"/>
    <cellStyle name="Note 12 3 3 3 2" xfId="11570"/>
    <cellStyle name="Note 12 3 3 4" xfId="11571"/>
    <cellStyle name="Note 12 3 4" xfId="11572"/>
    <cellStyle name="Note 12 3 4 2" xfId="11573"/>
    <cellStyle name="Note 12 3 4 2 2" xfId="11574"/>
    <cellStyle name="Note 12 3 4 3" xfId="11575"/>
    <cellStyle name="Note 12 3 4 3 2" xfId="11576"/>
    <cellStyle name="Note 12 3 4 4" xfId="11577"/>
    <cellStyle name="Note 12 3 5" xfId="11578"/>
    <cellStyle name="Note 12 3 5 2" xfId="11579"/>
    <cellStyle name="Note 12 3 6" xfId="11580"/>
    <cellStyle name="Note 12 3 6 2" xfId="11581"/>
    <cellStyle name="Note 12 3 7" xfId="11582"/>
    <cellStyle name="Note 13" xfId="826"/>
    <cellStyle name="Note 13 2" xfId="11583"/>
    <cellStyle name="Note 13 2 2" xfId="11584"/>
    <cellStyle name="Note 13 2 2 2" xfId="11585"/>
    <cellStyle name="Note 13 2 2 2 2" xfId="11586"/>
    <cellStyle name="Note 13 2 2 2 2 2" xfId="11587"/>
    <cellStyle name="Note 13 2 2 2 3" xfId="11588"/>
    <cellStyle name="Note 13 2 2 2 3 2" xfId="11589"/>
    <cellStyle name="Note 13 2 2 2 4" xfId="11590"/>
    <cellStyle name="Note 13 2 2 3" xfId="11591"/>
    <cellStyle name="Note 13 2 2 3 2" xfId="11592"/>
    <cellStyle name="Note 13 2 2 4" xfId="11593"/>
    <cellStyle name="Note 13 2 2 4 2" xfId="11594"/>
    <cellStyle name="Note 13 2 2 5" xfId="11595"/>
    <cellStyle name="Note 13 2 3" xfId="11596"/>
    <cellStyle name="Note 13 2 3 2" xfId="11597"/>
    <cellStyle name="Note 13 2 3 2 2" xfId="11598"/>
    <cellStyle name="Note 13 2 3 3" xfId="11599"/>
    <cellStyle name="Note 13 2 3 3 2" xfId="11600"/>
    <cellStyle name="Note 13 2 3 4" xfId="11601"/>
    <cellStyle name="Note 13 2 4" xfId="11602"/>
    <cellStyle name="Note 13 2 4 2" xfId="11603"/>
    <cellStyle name="Note 13 2 4 2 2" xfId="11604"/>
    <cellStyle name="Note 13 2 4 3" xfId="11605"/>
    <cellStyle name="Note 13 2 4 3 2" xfId="11606"/>
    <cellStyle name="Note 13 2 4 4" xfId="11607"/>
    <cellStyle name="Note 13 2 5" xfId="11608"/>
    <cellStyle name="Note 13 2 5 2" xfId="11609"/>
    <cellStyle name="Note 13 2 6" xfId="11610"/>
    <cellStyle name="Note 13 2 6 2" xfId="11611"/>
    <cellStyle name="Note 13 2 7" xfId="11612"/>
    <cellStyle name="Note 13 3" xfId="11613"/>
    <cellStyle name="Note 13 3 2" xfId="11614"/>
    <cellStyle name="Note 13 3 2 2" xfId="11615"/>
    <cellStyle name="Note 13 3 2 2 2" xfId="11616"/>
    <cellStyle name="Note 13 3 2 3" xfId="11617"/>
    <cellStyle name="Note 13 3 2 3 2" xfId="11618"/>
    <cellStyle name="Note 13 3 2 4" xfId="11619"/>
    <cellStyle name="Note 13 3 3" xfId="11620"/>
    <cellStyle name="Note 13 3 3 2" xfId="11621"/>
    <cellStyle name="Note 13 3 4" xfId="11622"/>
    <cellStyle name="Note 13 3 4 2" xfId="11623"/>
    <cellStyle name="Note 13 3 5" xfId="11624"/>
    <cellStyle name="Note 13 4" xfId="11625"/>
    <cellStyle name="Note 13 4 2" xfId="11626"/>
    <cellStyle name="Note 13 4 2 2" xfId="11627"/>
    <cellStyle name="Note 13 4 3" xfId="11628"/>
    <cellStyle name="Note 13 4 3 2" xfId="11629"/>
    <cellStyle name="Note 13 4 4" xfId="11630"/>
    <cellStyle name="Note 13 5" xfId="11631"/>
    <cellStyle name="Note 13 5 2" xfId="11632"/>
    <cellStyle name="Note 13 5 2 2" xfId="11633"/>
    <cellStyle name="Note 13 5 3" xfId="11634"/>
    <cellStyle name="Note 13 5 3 2" xfId="11635"/>
    <cellStyle name="Note 13 5 4" xfId="11636"/>
    <cellStyle name="Note 13 6" xfId="11637"/>
    <cellStyle name="Note 13 6 2" xfId="11638"/>
    <cellStyle name="Note 13 7" xfId="11639"/>
    <cellStyle name="Note 13 7 2" xfId="11640"/>
    <cellStyle name="Note 13 8" xfId="11641"/>
    <cellStyle name="Note 14" xfId="923"/>
    <cellStyle name="Note 14 2" xfId="1128"/>
    <cellStyle name="Note 14 2 2" xfId="11642"/>
    <cellStyle name="Note 14 2 2 2" xfId="11643"/>
    <cellStyle name="Note 14 2 2 2 2" xfId="11644"/>
    <cellStyle name="Note 14 2 2 3" xfId="11645"/>
    <cellStyle name="Note 14 2 2 3 2" xfId="11646"/>
    <cellStyle name="Note 14 2 2 4" xfId="11647"/>
    <cellStyle name="Note 14 2 3" xfId="11648"/>
    <cellStyle name="Note 14 2 3 2" xfId="11649"/>
    <cellStyle name="Note 14 2 4" xfId="11650"/>
    <cellStyle name="Note 14 2 4 2" xfId="11651"/>
    <cellStyle name="Note 14 2 5" xfId="11652"/>
    <cellStyle name="Note 14 3" xfId="11653"/>
    <cellStyle name="Note 14 3 2" xfId="11654"/>
    <cellStyle name="Note 14 3 2 2" xfId="11655"/>
    <cellStyle name="Note 14 3 3" xfId="11656"/>
    <cellStyle name="Note 14 3 3 2" xfId="11657"/>
    <cellStyle name="Note 14 3 4" xfId="11658"/>
    <cellStyle name="Note 14 4" xfId="11659"/>
    <cellStyle name="Note 14 4 2" xfId="11660"/>
    <cellStyle name="Note 14 4 2 2" xfId="11661"/>
    <cellStyle name="Note 14 4 3" xfId="11662"/>
    <cellStyle name="Note 14 4 3 2" xfId="11663"/>
    <cellStyle name="Note 14 4 4" xfId="11664"/>
    <cellStyle name="Note 14 5" xfId="11665"/>
    <cellStyle name="Note 14 5 2" xfId="11666"/>
    <cellStyle name="Note 14 6" xfId="11667"/>
    <cellStyle name="Note 14 6 2" xfId="11668"/>
    <cellStyle name="Note 14 7" xfId="11669"/>
    <cellStyle name="Note 15" xfId="11670"/>
    <cellStyle name="Note 15 2" xfId="11671"/>
    <cellStyle name="Note 15 2 2" xfId="11672"/>
    <cellStyle name="Note 15 2 2 2" xfId="11673"/>
    <cellStyle name="Note 15 2 2 2 2" xfId="11674"/>
    <cellStyle name="Note 15 2 2 3" xfId="11675"/>
    <cellStyle name="Note 15 2 2 3 2" xfId="11676"/>
    <cellStyle name="Note 15 2 2 4" xfId="11677"/>
    <cellStyle name="Note 15 2 3" xfId="11678"/>
    <cellStyle name="Note 15 2 3 2" xfId="11679"/>
    <cellStyle name="Note 15 2 4" xfId="11680"/>
    <cellStyle name="Note 15 2 4 2" xfId="11681"/>
    <cellStyle name="Note 15 2 5" xfId="11682"/>
    <cellStyle name="Note 15 3" xfId="11683"/>
    <cellStyle name="Note 15 3 2" xfId="11684"/>
    <cellStyle name="Note 15 3 2 2" xfId="11685"/>
    <cellStyle name="Note 15 3 3" xfId="11686"/>
    <cellStyle name="Note 15 3 3 2" xfId="11687"/>
    <cellStyle name="Note 15 3 4" xfId="11688"/>
    <cellStyle name="Note 15 4" xfId="11689"/>
    <cellStyle name="Note 15 4 2" xfId="11690"/>
    <cellStyle name="Note 15 4 2 2" xfId="11691"/>
    <cellStyle name="Note 15 4 3" xfId="11692"/>
    <cellStyle name="Note 15 4 3 2" xfId="11693"/>
    <cellStyle name="Note 15 4 4" xfId="11694"/>
    <cellStyle name="Note 15 5" xfId="11695"/>
    <cellStyle name="Note 15 5 2" xfId="11696"/>
    <cellStyle name="Note 15 6" xfId="11697"/>
    <cellStyle name="Note 15 6 2" xfId="11698"/>
    <cellStyle name="Note 15 7" xfId="11699"/>
    <cellStyle name="Note 16" xfId="11700"/>
    <cellStyle name="Note 16 2" xfId="11701"/>
    <cellStyle name="Note 16 2 2" xfId="11702"/>
    <cellStyle name="Note 16 2 2 2" xfId="11703"/>
    <cellStyle name="Note 16 2 2 2 2" xfId="11704"/>
    <cellStyle name="Note 16 2 2 3" xfId="11705"/>
    <cellStyle name="Note 16 2 2 3 2" xfId="11706"/>
    <cellStyle name="Note 16 2 2 4" xfId="11707"/>
    <cellStyle name="Note 16 2 3" xfId="11708"/>
    <cellStyle name="Note 16 2 3 2" xfId="11709"/>
    <cellStyle name="Note 16 2 4" xfId="11710"/>
    <cellStyle name="Note 16 2 4 2" xfId="11711"/>
    <cellStyle name="Note 16 2 5" xfId="11712"/>
    <cellStyle name="Note 16 3" xfId="11713"/>
    <cellStyle name="Note 16 3 2" xfId="11714"/>
    <cellStyle name="Note 16 3 2 2" xfId="11715"/>
    <cellStyle name="Note 16 3 3" xfId="11716"/>
    <cellStyle name="Note 16 3 3 2" xfId="11717"/>
    <cellStyle name="Note 16 3 4" xfId="11718"/>
    <cellStyle name="Note 16 4" xfId="11719"/>
    <cellStyle name="Note 16 4 2" xfId="11720"/>
    <cellStyle name="Note 16 4 2 2" xfId="11721"/>
    <cellStyle name="Note 16 4 3" xfId="11722"/>
    <cellStyle name="Note 16 4 3 2" xfId="11723"/>
    <cellStyle name="Note 16 4 4" xfId="11724"/>
    <cellStyle name="Note 16 5" xfId="11725"/>
    <cellStyle name="Note 16 5 2" xfId="11726"/>
    <cellStyle name="Note 16 6" xfId="11727"/>
    <cellStyle name="Note 16 6 2" xfId="11728"/>
    <cellStyle name="Note 16 7" xfId="11729"/>
    <cellStyle name="Note 17" xfId="11730"/>
    <cellStyle name="Note 17 2" xfId="11731"/>
    <cellStyle name="Note 17 2 2" xfId="11732"/>
    <cellStyle name="Note 17 2 2 2" xfId="11733"/>
    <cellStyle name="Note 17 2 2 2 2" xfId="11734"/>
    <cellStyle name="Note 17 2 2 3" xfId="11735"/>
    <cellStyle name="Note 17 2 2 3 2" xfId="11736"/>
    <cellStyle name="Note 17 2 2 4" xfId="11737"/>
    <cellStyle name="Note 17 2 3" xfId="11738"/>
    <cellStyle name="Note 17 2 3 2" xfId="11739"/>
    <cellStyle name="Note 17 2 4" xfId="11740"/>
    <cellStyle name="Note 17 2 4 2" xfId="11741"/>
    <cellStyle name="Note 17 2 5" xfId="11742"/>
    <cellStyle name="Note 17 3" xfId="11743"/>
    <cellStyle name="Note 17 3 2" xfId="11744"/>
    <cellStyle name="Note 17 3 2 2" xfId="11745"/>
    <cellStyle name="Note 17 3 3" xfId="11746"/>
    <cellStyle name="Note 17 3 3 2" xfId="11747"/>
    <cellStyle name="Note 17 3 4" xfId="11748"/>
    <cellStyle name="Note 17 4" xfId="11749"/>
    <cellStyle name="Note 17 4 2" xfId="11750"/>
    <cellStyle name="Note 17 4 2 2" xfId="11751"/>
    <cellStyle name="Note 17 4 3" xfId="11752"/>
    <cellStyle name="Note 17 4 3 2" xfId="11753"/>
    <cellStyle name="Note 17 4 4" xfId="11754"/>
    <cellStyle name="Note 17 5" xfId="11755"/>
    <cellStyle name="Note 17 5 2" xfId="11756"/>
    <cellStyle name="Note 17 6" xfId="11757"/>
    <cellStyle name="Note 17 6 2" xfId="11758"/>
    <cellStyle name="Note 17 7" xfId="11759"/>
    <cellStyle name="Note 18" xfId="11760"/>
    <cellStyle name="Note 18 2" xfId="11761"/>
    <cellStyle name="Note 18 2 2" xfId="11762"/>
    <cellStyle name="Note 18 2 2 2" xfId="11763"/>
    <cellStyle name="Note 18 2 2 2 2" xfId="11764"/>
    <cellStyle name="Note 18 2 2 3" xfId="11765"/>
    <cellStyle name="Note 18 2 2 3 2" xfId="11766"/>
    <cellStyle name="Note 18 2 2 4" xfId="11767"/>
    <cellStyle name="Note 18 2 3" xfId="11768"/>
    <cellStyle name="Note 18 2 3 2" xfId="11769"/>
    <cellStyle name="Note 18 2 4" xfId="11770"/>
    <cellStyle name="Note 18 2 4 2" xfId="11771"/>
    <cellStyle name="Note 18 2 5" xfId="11772"/>
    <cellStyle name="Note 18 3" xfId="11773"/>
    <cellStyle name="Note 18 3 2" xfId="11774"/>
    <cellStyle name="Note 18 3 2 2" xfId="11775"/>
    <cellStyle name="Note 18 3 3" xfId="11776"/>
    <cellStyle name="Note 18 3 3 2" xfId="11777"/>
    <cellStyle name="Note 18 3 4" xfId="11778"/>
    <cellStyle name="Note 18 4" xfId="11779"/>
    <cellStyle name="Note 18 4 2" xfId="11780"/>
    <cellStyle name="Note 18 4 2 2" xfId="11781"/>
    <cellStyle name="Note 18 4 3" xfId="11782"/>
    <cellStyle name="Note 18 4 3 2" xfId="11783"/>
    <cellStyle name="Note 18 4 4" xfId="11784"/>
    <cellStyle name="Note 18 5" xfId="11785"/>
    <cellStyle name="Note 18 5 2" xfId="11786"/>
    <cellStyle name="Note 18 6" xfId="11787"/>
    <cellStyle name="Note 18 6 2" xfId="11788"/>
    <cellStyle name="Note 18 7" xfId="11789"/>
    <cellStyle name="Note 19" xfId="11790"/>
    <cellStyle name="Note 19 2" xfId="11791"/>
    <cellStyle name="Note 19 2 2" xfId="11792"/>
    <cellStyle name="Note 19 2 2 2" xfId="11793"/>
    <cellStyle name="Note 19 2 2 2 2" xfId="11794"/>
    <cellStyle name="Note 19 2 2 3" xfId="11795"/>
    <cellStyle name="Note 19 2 2 3 2" xfId="11796"/>
    <cellStyle name="Note 19 2 2 4" xfId="11797"/>
    <cellStyle name="Note 19 2 3" xfId="11798"/>
    <cellStyle name="Note 19 2 3 2" xfId="11799"/>
    <cellStyle name="Note 19 2 4" xfId="11800"/>
    <cellStyle name="Note 19 2 4 2" xfId="11801"/>
    <cellStyle name="Note 19 2 5" xfId="11802"/>
    <cellStyle name="Note 19 3" xfId="11803"/>
    <cellStyle name="Note 19 3 2" xfId="11804"/>
    <cellStyle name="Note 19 3 2 2" xfId="11805"/>
    <cellStyle name="Note 19 3 3" xfId="11806"/>
    <cellStyle name="Note 19 3 3 2" xfId="11807"/>
    <cellStyle name="Note 19 3 4" xfId="11808"/>
    <cellStyle name="Note 19 4" xfId="11809"/>
    <cellStyle name="Note 19 4 2" xfId="11810"/>
    <cellStyle name="Note 19 4 2 2" xfId="11811"/>
    <cellStyle name="Note 19 4 3" xfId="11812"/>
    <cellStyle name="Note 19 4 3 2" xfId="11813"/>
    <cellStyle name="Note 19 4 4" xfId="11814"/>
    <cellStyle name="Note 19 5" xfId="11815"/>
    <cellStyle name="Note 19 5 2" xfId="11816"/>
    <cellStyle name="Note 19 6" xfId="11817"/>
    <cellStyle name="Note 19 6 2" xfId="11818"/>
    <cellStyle name="Note 19 7" xfId="11819"/>
    <cellStyle name="Note 2" xfId="243"/>
    <cellStyle name="Note 2 2" xfId="827"/>
    <cellStyle name="Note 2 2 2" xfId="11820"/>
    <cellStyle name="Note 2 3" xfId="1129"/>
    <cellStyle name="Note 2 3 2" xfId="11821"/>
    <cellStyle name="Note 2 3 2 2" xfId="11822"/>
    <cellStyle name="Note 2 3 2 2 2" xfId="11823"/>
    <cellStyle name="Note 2 3 2 2 2 2" xfId="11824"/>
    <cellStyle name="Note 2 3 2 2 3" xfId="11825"/>
    <cellStyle name="Note 2 3 2 2 3 2" xfId="11826"/>
    <cellStyle name="Note 2 3 2 2 4" xfId="11827"/>
    <cellStyle name="Note 2 3 2 3" xfId="11828"/>
    <cellStyle name="Note 2 3 2 3 2" xfId="11829"/>
    <cellStyle name="Note 2 3 2 4" xfId="11830"/>
    <cellStyle name="Note 2 3 2 4 2" xfId="11831"/>
    <cellStyle name="Note 2 3 2 5" xfId="11832"/>
    <cellStyle name="Note 2 3 3" xfId="11833"/>
    <cellStyle name="Note 2 3 3 2" xfId="11834"/>
    <cellStyle name="Note 2 3 3 2 2" xfId="11835"/>
    <cellStyle name="Note 2 3 3 3" xfId="11836"/>
    <cellStyle name="Note 2 3 3 3 2" xfId="11837"/>
    <cellStyle name="Note 2 3 3 4" xfId="11838"/>
    <cellStyle name="Note 2 3 4" xfId="11839"/>
    <cellStyle name="Note 2 3 4 2" xfId="11840"/>
    <cellStyle name="Note 2 3 4 2 2" xfId="11841"/>
    <cellStyle name="Note 2 3 4 3" xfId="11842"/>
    <cellStyle name="Note 2 3 4 3 2" xfId="11843"/>
    <cellStyle name="Note 2 3 4 4" xfId="11844"/>
    <cellStyle name="Note 2 3 5" xfId="11845"/>
    <cellStyle name="Note 2 3 5 2" xfId="11846"/>
    <cellStyle name="Note 2 3 6" xfId="11847"/>
    <cellStyle name="Note 2 3 6 2" xfId="11848"/>
    <cellStyle name="Note 2 3 7" xfId="11849"/>
    <cellStyle name="Note 20" xfId="11850"/>
    <cellStyle name="Note 20 2" xfId="11851"/>
    <cellStyle name="Note 20 2 2" xfId="11852"/>
    <cellStyle name="Note 20 2 2 2" xfId="11853"/>
    <cellStyle name="Note 20 2 2 2 2" xfId="11854"/>
    <cellStyle name="Note 20 2 2 3" xfId="11855"/>
    <cellStyle name="Note 20 2 2 3 2" xfId="11856"/>
    <cellStyle name="Note 20 2 2 4" xfId="11857"/>
    <cellStyle name="Note 20 2 3" xfId="11858"/>
    <cellStyle name="Note 20 2 3 2" xfId="11859"/>
    <cellStyle name="Note 20 2 4" xfId="11860"/>
    <cellStyle name="Note 20 2 4 2" xfId="11861"/>
    <cellStyle name="Note 20 2 5" xfId="11862"/>
    <cellStyle name="Note 20 3" xfId="11863"/>
    <cellStyle name="Note 20 3 2" xfId="11864"/>
    <cellStyle name="Note 20 3 2 2" xfId="11865"/>
    <cellStyle name="Note 20 3 3" xfId="11866"/>
    <cellStyle name="Note 20 3 3 2" xfId="11867"/>
    <cellStyle name="Note 20 3 4" xfId="11868"/>
    <cellStyle name="Note 20 4" xfId="11869"/>
    <cellStyle name="Note 20 4 2" xfId="11870"/>
    <cellStyle name="Note 20 4 2 2" xfId="11871"/>
    <cellStyle name="Note 20 4 3" xfId="11872"/>
    <cellStyle name="Note 20 4 3 2" xfId="11873"/>
    <cellStyle name="Note 20 4 4" xfId="11874"/>
    <cellStyle name="Note 20 5" xfId="11875"/>
    <cellStyle name="Note 20 5 2" xfId="11876"/>
    <cellStyle name="Note 20 6" xfId="11877"/>
    <cellStyle name="Note 20 6 2" xfId="11878"/>
    <cellStyle name="Note 20 7" xfId="11879"/>
    <cellStyle name="Note 21" xfId="11880"/>
    <cellStyle name="Note 22" xfId="11881"/>
    <cellStyle name="Note 22 2" xfId="11882"/>
    <cellStyle name="Note 22 2 2" xfId="11883"/>
    <cellStyle name="Note 22 2 2 2" xfId="11884"/>
    <cellStyle name="Note 22 2 2 2 2" xfId="11885"/>
    <cellStyle name="Note 22 2 2 3" xfId="11886"/>
    <cellStyle name="Note 22 2 2 3 2" xfId="11887"/>
    <cellStyle name="Note 22 2 2 4" xfId="11888"/>
    <cellStyle name="Note 22 2 3" xfId="11889"/>
    <cellStyle name="Note 22 2 3 2" xfId="11890"/>
    <cellStyle name="Note 22 2 4" xfId="11891"/>
    <cellStyle name="Note 22 2 4 2" xfId="11892"/>
    <cellStyle name="Note 22 2 5" xfId="11893"/>
    <cellStyle name="Note 22 3" xfId="11894"/>
    <cellStyle name="Note 22 3 2" xfId="11895"/>
    <cellStyle name="Note 22 3 2 2" xfId="11896"/>
    <cellStyle name="Note 22 3 3" xfId="11897"/>
    <cellStyle name="Note 22 3 3 2" xfId="11898"/>
    <cellStyle name="Note 22 3 4" xfId="11899"/>
    <cellStyle name="Note 22 4" xfId="11900"/>
    <cellStyle name="Note 22 4 2" xfId="11901"/>
    <cellStyle name="Note 22 4 2 2" xfId="11902"/>
    <cellStyle name="Note 22 4 3" xfId="11903"/>
    <cellStyle name="Note 22 4 3 2" xfId="11904"/>
    <cellStyle name="Note 22 4 4" xfId="11905"/>
    <cellStyle name="Note 22 5" xfId="11906"/>
    <cellStyle name="Note 22 5 2" xfId="11907"/>
    <cellStyle name="Note 22 6" xfId="11908"/>
    <cellStyle name="Note 22 6 2" xfId="11909"/>
    <cellStyle name="Note 22 7" xfId="11910"/>
    <cellStyle name="Note 23" xfId="11911"/>
    <cellStyle name="Note 23 2" xfId="11912"/>
    <cellStyle name="Note 23 2 2" xfId="11913"/>
    <cellStyle name="Note 23 2 2 2" xfId="11914"/>
    <cellStyle name="Note 23 2 3" xfId="11915"/>
    <cellStyle name="Note 23 2 3 2" xfId="11916"/>
    <cellStyle name="Note 23 2 4" xfId="11917"/>
    <cellStyle name="Note 23 3" xfId="11918"/>
    <cellStyle name="Note 23 3 2" xfId="11919"/>
    <cellStyle name="Note 23 4" xfId="11920"/>
    <cellStyle name="Note 23 4 2" xfId="11921"/>
    <cellStyle name="Note 23 5" xfId="11922"/>
    <cellStyle name="Note 24" xfId="11923"/>
    <cellStyle name="Note 3" xfId="244"/>
    <cellStyle name="Note 3 2" xfId="828"/>
    <cellStyle name="Note 3 3" xfId="1130"/>
    <cellStyle name="Note 3 3 2" xfId="11924"/>
    <cellStyle name="Note 3 3 2 2" xfId="11925"/>
    <cellStyle name="Note 3 3 2 2 2" xfId="11926"/>
    <cellStyle name="Note 3 3 2 2 2 2" xfId="11927"/>
    <cellStyle name="Note 3 3 2 2 3" xfId="11928"/>
    <cellStyle name="Note 3 3 2 2 3 2" xfId="11929"/>
    <cellStyle name="Note 3 3 2 2 4" xfId="11930"/>
    <cellStyle name="Note 3 3 2 3" xfId="11931"/>
    <cellStyle name="Note 3 3 2 3 2" xfId="11932"/>
    <cellStyle name="Note 3 3 2 4" xfId="11933"/>
    <cellStyle name="Note 3 3 2 4 2" xfId="11934"/>
    <cellStyle name="Note 3 3 2 5" xfId="11935"/>
    <cellStyle name="Note 3 3 3" xfId="11936"/>
    <cellStyle name="Note 3 3 3 2" xfId="11937"/>
    <cellStyle name="Note 3 3 3 2 2" xfId="11938"/>
    <cellStyle name="Note 3 3 3 3" xfId="11939"/>
    <cellStyle name="Note 3 3 3 3 2" xfId="11940"/>
    <cellStyle name="Note 3 3 3 4" xfId="11941"/>
    <cellStyle name="Note 3 3 4" xfId="11942"/>
    <cellStyle name="Note 3 3 4 2" xfId="11943"/>
    <cellStyle name="Note 3 3 4 2 2" xfId="11944"/>
    <cellStyle name="Note 3 3 4 3" xfId="11945"/>
    <cellStyle name="Note 3 3 4 3 2" xfId="11946"/>
    <cellStyle name="Note 3 3 4 4" xfId="11947"/>
    <cellStyle name="Note 3 3 5" xfId="11948"/>
    <cellStyle name="Note 3 3 5 2" xfId="11949"/>
    <cellStyle name="Note 3 3 6" xfId="11950"/>
    <cellStyle name="Note 3 3 6 2" xfId="11951"/>
    <cellStyle name="Note 3 3 7" xfId="11952"/>
    <cellStyle name="Note 4" xfId="245"/>
    <cellStyle name="Note 4 2" xfId="829"/>
    <cellStyle name="Note 4 3" xfId="1131"/>
    <cellStyle name="Note 4 3 2" xfId="11953"/>
    <cellStyle name="Note 4 3 2 2" xfId="11954"/>
    <cellStyle name="Note 4 3 2 2 2" xfId="11955"/>
    <cellStyle name="Note 4 3 2 2 2 2" xfId="11956"/>
    <cellStyle name="Note 4 3 2 2 3" xfId="11957"/>
    <cellStyle name="Note 4 3 2 2 3 2" xfId="11958"/>
    <cellStyle name="Note 4 3 2 2 4" xfId="11959"/>
    <cellStyle name="Note 4 3 2 3" xfId="11960"/>
    <cellStyle name="Note 4 3 2 3 2" xfId="11961"/>
    <cellStyle name="Note 4 3 2 4" xfId="11962"/>
    <cellStyle name="Note 4 3 2 4 2" xfId="11963"/>
    <cellStyle name="Note 4 3 2 5" xfId="11964"/>
    <cellStyle name="Note 4 3 3" xfId="11965"/>
    <cellStyle name="Note 4 3 3 2" xfId="11966"/>
    <cellStyle name="Note 4 3 3 2 2" xfId="11967"/>
    <cellStyle name="Note 4 3 3 3" xfId="11968"/>
    <cellStyle name="Note 4 3 3 3 2" xfId="11969"/>
    <cellStyle name="Note 4 3 3 4" xfId="11970"/>
    <cellStyle name="Note 4 3 4" xfId="11971"/>
    <cellStyle name="Note 4 3 4 2" xfId="11972"/>
    <cellStyle name="Note 4 3 4 2 2" xfId="11973"/>
    <cellStyle name="Note 4 3 4 3" xfId="11974"/>
    <cellStyle name="Note 4 3 4 3 2" xfId="11975"/>
    <cellStyle name="Note 4 3 4 4" xfId="11976"/>
    <cellStyle name="Note 4 3 5" xfId="11977"/>
    <cellStyle name="Note 4 3 5 2" xfId="11978"/>
    <cellStyle name="Note 4 3 6" xfId="11979"/>
    <cellStyle name="Note 4 3 6 2" xfId="11980"/>
    <cellStyle name="Note 4 3 7" xfId="11981"/>
    <cellStyle name="Note 5" xfId="246"/>
    <cellStyle name="Note 5 2" xfId="830"/>
    <cellStyle name="Note 5 3" xfId="11982"/>
    <cellStyle name="Note 5 3 2" xfId="11983"/>
    <cellStyle name="Note 5 3 2 2" xfId="11984"/>
    <cellStyle name="Note 5 3 2 2 2" xfId="11985"/>
    <cellStyle name="Note 5 3 2 2 2 2" xfId="11986"/>
    <cellStyle name="Note 5 3 2 2 3" xfId="11987"/>
    <cellStyle name="Note 5 3 2 2 3 2" xfId="11988"/>
    <cellStyle name="Note 5 3 2 2 4" xfId="11989"/>
    <cellStyle name="Note 5 3 2 3" xfId="11990"/>
    <cellStyle name="Note 5 3 2 3 2" xfId="11991"/>
    <cellStyle name="Note 5 3 2 4" xfId="11992"/>
    <cellStyle name="Note 5 3 2 4 2" xfId="11993"/>
    <cellStyle name="Note 5 3 2 5" xfId="11994"/>
    <cellStyle name="Note 5 3 3" xfId="11995"/>
    <cellStyle name="Note 5 3 3 2" xfId="11996"/>
    <cellStyle name="Note 5 3 3 2 2" xfId="11997"/>
    <cellStyle name="Note 5 3 3 3" xfId="11998"/>
    <cellStyle name="Note 5 3 3 3 2" xfId="11999"/>
    <cellStyle name="Note 5 3 3 4" xfId="12000"/>
    <cellStyle name="Note 5 3 4" xfId="12001"/>
    <cellStyle name="Note 5 3 4 2" xfId="12002"/>
    <cellStyle name="Note 5 3 4 2 2" xfId="12003"/>
    <cellStyle name="Note 5 3 4 3" xfId="12004"/>
    <cellStyle name="Note 5 3 4 3 2" xfId="12005"/>
    <cellStyle name="Note 5 3 4 4" xfId="12006"/>
    <cellStyle name="Note 5 3 5" xfId="12007"/>
    <cellStyle name="Note 5 3 5 2" xfId="12008"/>
    <cellStyle name="Note 5 3 6" xfId="12009"/>
    <cellStyle name="Note 5 3 6 2" xfId="12010"/>
    <cellStyle name="Note 5 3 7" xfId="12011"/>
    <cellStyle name="Note 6" xfId="247"/>
    <cellStyle name="Note 6 2" xfId="831"/>
    <cellStyle name="Note 6 3" xfId="12012"/>
    <cellStyle name="Note 6 3 2" xfId="12013"/>
    <cellStyle name="Note 6 3 2 2" xfId="12014"/>
    <cellStyle name="Note 6 3 2 2 2" xfId="12015"/>
    <cellStyle name="Note 6 3 2 2 2 2" xfId="12016"/>
    <cellStyle name="Note 6 3 2 2 3" xfId="12017"/>
    <cellStyle name="Note 6 3 2 2 3 2" xfId="12018"/>
    <cellStyle name="Note 6 3 2 2 4" xfId="12019"/>
    <cellStyle name="Note 6 3 2 3" xfId="12020"/>
    <cellStyle name="Note 6 3 2 3 2" xfId="12021"/>
    <cellStyle name="Note 6 3 2 4" xfId="12022"/>
    <cellStyle name="Note 6 3 2 4 2" xfId="12023"/>
    <cellStyle name="Note 6 3 2 5" xfId="12024"/>
    <cellStyle name="Note 6 3 3" xfId="12025"/>
    <cellStyle name="Note 6 3 3 2" xfId="12026"/>
    <cellStyle name="Note 6 3 3 2 2" xfId="12027"/>
    <cellStyle name="Note 6 3 3 3" xfId="12028"/>
    <cellStyle name="Note 6 3 3 3 2" xfId="12029"/>
    <cellStyle name="Note 6 3 3 4" xfId="12030"/>
    <cellStyle name="Note 6 3 4" xfId="12031"/>
    <cellStyle name="Note 6 3 4 2" xfId="12032"/>
    <cellStyle name="Note 6 3 4 2 2" xfId="12033"/>
    <cellStyle name="Note 6 3 4 3" xfId="12034"/>
    <cellStyle name="Note 6 3 4 3 2" xfId="12035"/>
    <cellStyle name="Note 6 3 4 4" xfId="12036"/>
    <cellStyle name="Note 6 3 5" xfId="12037"/>
    <cellStyle name="Note 6 3 5 2" xfId="12038"/>
    <cellStyle name="Note 6 3 6" xfId="12039"/>
    <cellStyle name="Note 6 3 6 2" xfId="12040"/>
    <cellStyle name="Note 6 3 7" xfId="12041"/>
    <cellStyle name="Note 7" xfId="248"/>
    <cellStyle name="Note 7 2" xfId="832"/>
    <cellStyle name="Note 7 3" xfId="12042"/>
    <cellStyle name="Note 7 3 2" xfId="12043"/>
    <cellStyle name="Note 7 3 2 2" xfId="12044"/>
    <cellStyle name="Note 7 3 2 2 2" xfId="12045"/>
    <cellStyle name="Note 7 3 2 2 2 2" xfId="12046"/>
    <cellStyle name="Note 7 3 2 2 3" xfId="12047"/>
    <cellStyle name="Note 7 3 2 2 3 2" xfId="12048"/>
    <cellStyle name="Note 7 3 2 2 4" xfId="12049"/>
    <cellStyle name="Note 7 3 2 3" xfId="12050"/>
    <cellStyle name="Note 7 3 2 3 2" xfId="12051"/>
    <cellStyle name="Note 7 3 2 4" xfId="12052"/>
    <cellStyle name="Note 7 3 2 4 2" xfId="12053"/>
    <cellStyle name="Note 7 3 2 5" xfId="12054"/>
    <cellStyle name="Note 7 3 3" xfId="12055"/>
    <cellStyle name="Note 7 3 3 2" xfId="12056"/>
    <cellStyle name="Note 7 3 3 2 2" xfId="12057"/>
    <cellStyle name="Note 7 3 3 3" xfId="12058"/>
    <cellStyle name="Note 7 3 3 3 2" xfId="12059"/>
    <cellStyle name="Note 7 3 3 4" xfId="12060"/>
    <cellStyle name="Note 7 3 4" xfId="12061"/>
    <cellStyle name="Note 7 3 4 2" xfId="12062"/>
    <cellStyle name="Note 7 3 4 2 2" xfId="12063"/>
    <cellStyle name="Note 7 3 4 3" xfId="12064"/>
    <cellStyle name="Note 7 3 4 3 2" xfId="12065"/>
    <cellStyle name="Note 7 3 4 4" xfId="12066"/>
    <cellStyle name="Note 7 3 5" xfId="12067"/>
    <cellStyle name="Note 7 3 5 2" xfId="12068"/>
    <cellStyle name="Note 7 3 6" xfId="12069"/>
    <cellStyle name="Note 7 3 6 2" xfId="12070"/>
    <cellStyle name="Note 7 3 7" xfId="12071"/>
    <cellStyle name="Note 8" xfId="249"/>
    <cellStyle name="Note 8 2" xfId="833"/>
    <cellStyle name="Note 8 3" xfId="12072"/>
    <cellStyle name="Note 8 3 2" xfId="12073"/>
    <cellStyle name="Note 8 3 2 2" xfId="12074"/>
    <cellStyle name="Note 8 3 2 2 2" xfId="12075"/>
    <cellStyle name="Note 8 3 2 2 2 2" xfId="12076"/>
    <cellStyle name="Note 8 3 2 2 3" xfId="12077"/>
    <cellStyle name="Note 8 3 2 2 3 2" xfId="12078"/>
    <cellStyle name="Note 8 3 2 2 4" xfId="12079"/>
    <cellStyle name="Note 8 3 2 3" xfId="12080"/>
    <cellStyle name="Note 8 3 2 3 2" xfId="12081"/>
    <cellStyle name="Note 8 3 2 4" xfId="12082"/>
    <cellStyle name="Note 8 3 2 4 2" xfId="12083"/>
    <cellStyle name="Note 8 3 2 5" xfId="12084"/>
    <cellStyle name="Note 8 3 3" xfId="12085"/>
    <cellStyle name="Note 8 3 3 2" xfId="12086"/>
    <cellStyle name="Note 8 3 3 2 2" xfId="12087"/>
    <cellStyle name="Note 8 3 3 3" xfId="12088"/>
    <cellStyle name="Note 8 3 3 3 2" xfId="12089"/>
    <cellStyle name="Note 8 3 3 4" xfId="12090"/>
    <cellStyle name="Note 8 3 4" xfId="12091"/>
    <cellStyle name="Note 8 3 4 2" xfId="12092"/>
    <cellStyle name="Note 8 3 4 2 2" xfId="12093"/>
    <cellStyle name="Note 8 3 4 3" xfId="12094"/>
    <cellStyle name="Note 8 3 4 3 2" xfId="12095"/>
    <cellStyle name="Note 8 3 4 4" xfId="12096"/>
    <cellStyle name="Note 8 3 5" xfId="12097"/>
    <cellStyle name="Note 8 3 5 2" xfId="12098"/>
    <cellStyle name="Note 8 3 6" xfId="12099"/>
    <cellStyle name="Note 8 3 6 2" xfId="12100"/>
    <cellStyle name="Note 8 3 7" xfId="12101"/>
    <cellStyle name="Note 9" xfId="250"/>
    <cellStyle name="Note 9 2" xfId="834"/>
    <cellStyle name="Note 9 3" xfId="12102"/>
    <cellStyle name="Note 9 3 2" xfId="12103"/>
    <cellStyle name="Note 9 3 2 2" xfId="12104"/>
    <cellStyle name="Note 9 3 2 2 2" xfId="12105"/>
    <cellStyle name="Note 9 3 2 2 2 2" xfId="12106"/>
    <cellStyle name="Note 9 3 2 2 3" xfId="12107"/>
    <cellStyle name="Note 9 3 2 2 3 2" xfId="12108"/>
    <cellStyle name="Note 9 3 2 2 4" xfId="12109"/>
    <cellStyle name="Note 9 3 2 3" xfId="12110"/>
    <cellStyle name="Note 9 3 2 3 2" xfId="12111"/>
    <cellStyle name="Note 9 3 2 4" xfId="12112"/>
    <cellStyle name="Note 9 3 2 4 2" xfId="12113"/>
    <cellStyle name="Note 9 3 2 5" xfId="12114"/>
    <cellStyle name="Note 9 3 3" xfId="12115"/>
    <cellStyle name="Note 9 3 3 2" xfId="12116"/>
    <cellStyle name="Note 9 3 3 2 2" xfId="12117"/>
    <cellStyle name="Note 9 3 3 3" xfId="12118"/>
    <cellStyle name="Note 9 3 3 3 2" xfId="12119"/>
    <cellStyle name="Note 9 3 3 4" xfId="12120"/>
    <cellStyle name="Note 9 3 4" xfId="12121"/>
    <cellStyle name="Note 9 3 4 2" xfId="12122"/>
    <cellStyle name="Note 9 3 4 2 2" xfId="12123"/>
    <cellStyle name="Note 9 3 4 3" xfId="12124"/>
    <cellStyle name="Note 9 3 4 3 2" xfId="12125"/>
    <cellStyle name="Note 9 3 4 4" xfId="12126"/>
    <cellStyle name="Note 9 3 5" xfId="12127"/>
    <cellStyle name="Note 9 3 5 2" xfId="12128"/>
    <cellStyle name="Note 9 3 6" xfId="12129"/>
    <cellStyle name="Note 9 3 6 2" xfId="12130"/>
    <cellStyle name="Note 9 3 7" xfId="12131"/>
    <cellStyle name="Output" xfId="1063" builtinId="21" customBuiltin="1"/>
    <cellStyle name="Output 10" xfId="924"/>
    <cellStyle name="Output 11" xfId="12132"/>
    <cellStyle name="Output 2" xfId="686"/>
    <cellStyle name="Output 2 2" xfId="12133"/>
    <cellStyle name="Output 3" xfId="687"/>
    <cellStyle name="Output 4" xfId="688"/>
    <cellStyle name="Output 5" xfId="689"/>
    <cellStyle name="Output 6" xfId="690"/>
    <cellStyle name="Output 7" xfId="691"/>
    <cellStyle name="Output 8" xfId="692"/>
    <cellStyle name="Output 9" xfId="693"/>
    <cellStyle name="Percen - Style1" xfId="251"/>
    <cellStyle name="Percen - Style2" xfId="252"/>
    <cellStyle name="Percen - Style3" xfId="253"/>
    <cellStyle name="Percent" xfId="1251" builtinId="5"/>
    <cellStyle name="Percent (0)" xfId="254"/>
    <cellStyle name="Percent [2]" xfId="255"/>
    <cellStyle name="Percent 10" xfId="835"/>
    <cellStyle name="Percent 10 2" xfId="1132"/>
    <cellStyle name="Percent 11" xfId="1137"/>
    <cellStyle name="Percent 11 2" xfId="1241"/>
    <cellStyle name="Percent 12" xfId="12134"/>
    <cellStyle name="Percent 13" xfId="12135"/>
    <cellStyle name="Percent 14" xfId="12136"/>
    <cellStyle name="Percent 15" xfId="12137"/>
    <cellStyle name="Percent 16" xfId="12138"/>
    <cellStyle name="Percent 17" xfId="12139"/>
    <cellStyle name="Percent 17 2" xfId="12140"/>
    <cellStyle name="Percent 18" xfId="12141"/>
    <cellStyle name="Percent 19" xfId="12142"/>
    <cellStyle name="Percent 2" xfId="256"/>
    <cellStyle name="Percent 2 2" xfId="12143"/>
    <cellStyle name="Percent 2 2 2 2" xfId="12144"/>
    <cellStyle name="Percent 2 3" xfId="12145"/>
    <cellStyle name="Percent 2 3 2" xfId="12146"/>
    <cellStyle name="Percent 2 4" xfId="12147"/>
    <cellStyle name="Percent 2 4 2" xfId="12148"/>
    <cellStyle name="Percent 2 5" xfId="12149"/>
    <cellStyle name="Percent 20" xfId="12150"/>
    <cellStyle name="Percent 21" xfId="12151"/>
    <cellStyle name="Percent 21 2" xfId="12152"/>
    <cellStyle name="Percent 22" xfId="12153"/>
    <cellStyle name="Percent 22 2" xfId="12154"/>
    <cellStyle name="Percent 23" xfId="12155"/>
    <cellStyle name="Percent 24" xfId="12156"/>
    <cellStyle name="Percent 25" xfId="12157"/>
    <cellStyle name="Percent 26" xfId="12158"/>
    <cellStyle name="Percent 27" xfId="12159"/>
    <cellStyle name="Percent 28" xfId="12160"/>
    <cellStyle name="Percent 29" xfId="12161"/>
    <cellStyle name="Percent 3" xfId="257"/>
    <cellStyle name="Percent 3 2" xfId="258"/>
    <cellStyle name="Percent 3 3" xfId="1210"/>
    <cellStyle name="Percent 30" xfId="12162"/>
    <cellStyle name="Percent 31" xfId="12163"/>
    <cellStyle name="Percent 32" xfId="12164"/>
    <cellStyle name="Percent 33" xfId="12165"/>
    <cellStyle name="Percent 34" xfId="12166"/>
    <cellStyle name="Percent 35" xfId="12167"/>
    <cellStyle name="Percent 36" xfId="12168"/>
    <cellStyle name="Percent 37" xfId="12169"/>
    <cellStyle name="Percent 38" xfId="12170"/>
    <cellStyle name="Percent 39" xfId="12171"/>
    <cellStyle name="Percent 4" xfId="259"/>
    <cellStyle name="Percent 4 2" xfId="12172"/>
    <cellStyle name="Percent 4 3" xfId="12173"/>
    <cellStyle name="Percent 40" xfId="12174"/>
    <cellStyle name="Percent 41" xfId="12175"/>
    <cellStyle name="Percent 42" xfId="12176"/>
    <cellStyle name="Percent 43" xfId="12177"/>
    <cellStyle name="Percent 44" xfId="12178"/>
    <cellStyle name="Percent 45" xfId="12179"/>
    <cellStyle name="Percent 46" xfId="12180"/>
    <cellStyle name="Percent 5" xfId="260"/>
    <cellStyle name="Percent 6" xfId="261"/>
    <cellStyle name="Percent 6 2" xfId="1211"/>
    <cellStyle name="Percent 7" xfId="262"/>
    <cellStyle name="Percent 8" xfId="263"/>
    <cellStyle name="Percent 8 2" xfId="1212"/>
    <cellStyle name="Percent 9" xfId="264"/>
    <cellStyle name="Percent 9 2" xfId="1213"/>
    <cellStyle name="Processing" xfId="265"/>
    <cellStyle name="Processing 2" xfId="1214"/>
    <cellStyle name="PSChar" xfId="266"/>
    <cellStyle name="PSDate" xfId="267"/>
    <cellStyle name="PSDec" xfId="268"/>
    <cellStyle name="PSHeading" xfId="269"/>
    <cellStyle name="PSHeading 2" xfId="12181"/>
    <cellStyle name="PSInt" xfId="270"/>
    <cellStyle name="PSSpacer" xfId="271"/>
    <cellStyle name="purple - Style8" xfId="272"/>
    <cellStyle name="RED" xfId="273"/>
    <cellStyle name="Red - Style7" xfId="274"/>
    <cellStyle name="RED_04 07E Wild Horse Wind Expansion (C) (2)" xfId="12182"/>
    <cellStyle name="Report" xfId="275"/>
    <cellStyle name="Report 2" xfId="1215"/>
    <cellStyle name="Report Bar" xfId="276"/>
    <cellStyle name="Report Bar 2" xfId="1216"/>
    <cellStyle name="Report Heading" xfId="277"/>
    <cellStyle name="Report Heading 2" xfId="1217"/>
    <cellStyle name="Report Heading 3" xfId="1133"/>
    <cellStyle name="Report Percent" xfId="278"/>
    <cellStyle name="Report Percent 2" xfId="1218"/>
    <cellStyle name="Report Unit Cost" xfId="279"/>
    <cellStyle name="Report Unit Cost 2" xfId="1219"/>
    <cellStyle name="Reports" xfId="280"/>
    <cellStyle name="Reports 2" xfId="1220"/>
    <cellStyle name="Reports Total" xfId="281"/>
    <cellStyle name="Reports Total 2" xfId="1221"/>
    <cellStyle name="Reports Unit Cost Total" xfId="282"/>
    <cellStyle name="Reports_Book9" xfId="12183"/>
    <cellStyle name="RevList" xfId="283"/>
    <cellStyle name="round100" xfId="284"/>
    <cellStyle name="round100 2" xfId="1222"/>
    <cellStyle name="SAPBEXaggData" xfId="285"/>
    <cellStyle name="SAPBEXaggData 2" xfId="836"/>
    <cellStyle name="SAPBEXaggData 3" xfId="925"/>
    <cellStyle name="SAPBEXaggData 4" xfId="12184"/>
    <cellStyle name="SAPBEXaggDataEmph" xfId="286"/>
    <cellStyle name="SAPBEXaggDataEmph 2" xfId="837"/>
    <cellStyle name="SAPBEXaggDataEmph 3" xfId="926"/>
    <cellStyle name="SAPBEXaggItem" xfId="287"/>
    <cellStyle name="SAPBEXaggItem 2" xfId="838"/>
    <cellStyle name="SAPBEXaggItem 3" xfId="927"/>
    <cellStyle name="SAPBEXaggItem 4" xfId="12185"/>
    <cellStyle name="SAPBEXaggItemX" xfId="288"/>
    <cellStyle name="SAPBEXaggItemX 2" xfId="839"/>
    <cellStyle name="SAPBEXaggItemX 3" xfId="928"/>
    <cellStyle name="SAPBEXchaText" xfId="289"/>
    <cellStyle name="SAPBEXchaText 2" xfId="290"/>
    <cellStyle name="SAPBEXchaText 3" xfId="840"/>
    <cellStyle name="SAPBEXchaText 4" xfId="929"/>
    <cellStyle name="SAPBEXchaText 4 2" xfId="1223"/>
    <cellStyle name="SAPBEXchaText 5" xfId="12186"/>
    <cellStyle name="SAPBEXexcBad7" xfId="291"/>
    <cellStyle name="SAPBEXexcBad7 2" xfId="841"/>
    <cellStyle name="SAPBEXexcBad7 3" xfId="930"/>
    <cellStyle name="SAPBEXexcBad8" xfId="292"/>
    <cellStyle name="SAPBEXexcBad8 2" xfId="842"/>
    <cellStyle name="SAPBEXexcBad8 3" xfId="931"/>
    <cellStyle name="SAPBEXexcBad9" xfId="293"/>
    <cellStyle name="SAPBEXexcBad9 2" xfId="843"/>
    <cellStyle name="SAPBEXexcBad9 3" xfId="932"/>
    <cellStyle name="SAPBEXexcCritical4" xfId="294"/>
    <cellStyle name="SAPBEXexcCritical4 2" xfId="844"/>
    <cellStyle name="SAPBEXexcCritical4 3" xfId="933"/>
    <cellStyle name="SAPBEXexcCritical5" xfId="295"/>
    <cellStyle name="SAPBEXexcCritical5 2" xfId="845"/>
    <cellStyle name="SAPBEXexcCritical5 3" xfId="934"/>
    <cellStyle name="SAPBEXexcCritical6" xfId="296"/>
    <cellStyle name="SAPBEXexcCritical6 2" xfId="846"/>
    <cellStyle name="SAPBEXexcCritical6 3" xfId="935"/>
    <cellStyle name="SAPBEXexcGood1" xfId="297"/>
    <cellStyle name="SAPBEXexcGood1 2" xfId="847"/>
    <cellStyle name="SAPBEXexcGood1 3" xfId="936"/>
    <cellStyle name="SAPBEXexcGood2" xfId="298"/>
    <cellStyle name="SAPBEXexcGood2 2" xfId="848"/>
    <cellStyle name="SAPBEXexcGood2 3" xfId="937"/>
    <cellStyle name="SAPBEXexcGood3" xfId="299"/>
    <cellStyle name="SAPBEXexcGood3 2" xfId="849"/>
    <cellStyle name="SAPBEXexcGood3 3" xfId="938"/>
    <cellStyle name="SAPBEXfilterDrill" xfId="300"/>
    <cellStyle name="SAPBEXfilterDrill 2" xfId="850"/>
    <cellStyle name="SAPBEXfilterDrill 3" xfId="939"/>
    <cellStyle name="SAPBEXfilterItem" xfId="301"/>
    <cellStyle name="SAPBEXfilterItem 2" xfId="851"/>
    <cellStyle name="SAPBEXfilterItem 3" xfId="940"/>
    <cellStyle name="SAPBEXfilterText" xfId="302"/>
    <cellStyle name="SAPBEXfilterText 2" xfId="941"/>
    <cellStyle name="SAPBEXformats" xfId="303"/>
    <cellStyle name="SAPBEXformats 2" xfId="852"/>
    <cellStyle name="SAPBEXformats 3" xfId="942"/>
    <cellStyle name="SAPBEXformats 3 2" xfId="1224"/>
    <cellStyle name="SAPBEXheaderItem" xfId="304"/>
    <cellStyle name="SAPBEXheaderItem 2" xfId="853"/>
    <cellStyle name="SAPBEXheaderItem 3" xfId="943"/>
    <cellStyle name="SAPBEXheaderText" xfId="305"/>
    <cellStyle name="SAPBEXheaderText 2" xfId="854"/>
    <cellStyle name="SAPBEXheaderText 3" xfId="944"/>
    <cellStyle name="SAPBEXHLevel0" xfId="306"/>
    <cellStyle name="SAPBEXHLevel0 2" xfId="855"/>
    <cellStyle name="SAPBEXHLevel0 3" xfId="945"/>
    <cellStyle name="SAPBEXHLevel0 3 2" xfId="1225"/>
    <cellStyle name="SAPBEXHLevel0 4" xfId="12187"/>
    <cellStyle name="SAPBEXHLevel0X" xfId="307"/>
    <cellStyle name="SAPBEXHLevel0X 2" xfId="856"/>
    <cellStyle name="SAPBEXHLevel0X 3" xfId="946"/>
    <cellStyle name="SAPBEXHLevel0X 3 2" xfId="1226"/>
    <cellStyle name="SAPBEXHLevel1" xfId="308"/>
    <cellStyle name="SAPBEXHLevel1 2" xfId="857"/>
    <cellStyle name="SAPBEXHLevel1 3" xfId="947"/>
    <cellStyle name="SAPBEXHLevel1 3 2" xfId="1227"/>
    <cellStyle name="SAPBEXHLevel1X" xfId="309"/>
    <cellStyle name="SAPBEXHLevel1X 2" xfId="858"/>
    <cellStyle name="SAPBEXHLevel1X 3" xfId="948"/>
    <cellStyle name="SAPBEXHLevel1X 3 2" xfId="1228"/>
    <cellStyle name="SAPBEXHLevel2" xfId="310"/>
    <cellStyle name="SAPBEXHLevel2 2" xfId="859"/>
    <cellStyle name="SAPBEXHLevel2 3" xfId="949"/>
    <cellStyle name="SAPBEXHLevel2 3 2" xfId="1229"/>
    <cellStyle name="SAPBEXHLevel2X" xfId="311"/>
    <cellStyle name="SAPBEXHLevel2X 2" xfId="860"/>
    <cellStyle name="SAPBEXHLevel2X 3" xfId="950"/>
    <cellStyle name="SAPBEXHLevel2X 3 2" xfId="1230"/>
    <cellStyle name="SAPBEXHLevel3" xfId="312"/>
    <cellStyle name="SAPBEXHLevel3 2" xfId="861"/>
    <cellStyle name="SAPBEXHLevel3 3" xfId="951"/>
    <cellStyle name="SAPBEXHLevel3 3 2" xfId="1231"/>
    <cellStyle name="SAPBEXHLevel3 4" xfId="12188"/>
    <cellStyle name="SAPBEXHLevel3X" xfId="313"/>
    <cellStyle name="SAPBEXHLevel3X 2" xfId="862"/>
    <cellStyle name="SAPBEXHLevel3X 3" xfId="952"/>
    <cellStyle name="SAPBEXHLevel3X 3 2" xfId="1232"/>
    <cellStyle name="SAPBEXinputData" xfId="314"/>
    <cellStyle name="SAPBEXinputData 2" xfId="953"/>
    <cellStyle name="SAPBEXinputData 2 2" xfId="1233"/>
    <cellStyle name="SAPBEXItemHeader" xfId="315"/>
    <cellStyle name="SAPBEXresData" xfId="316"/>
    <cellStyle name="SAPBEXresData 2" xfId="863"/>
    <cellStyle name="SAPBEXresData 3" xfId="954"/>
    <cellStyle name="SAPBEXresDataEmph" xfId="317"/>
    <cellStyle name="SAPBEXresDataEmph 2" xfId="864"/>
    <cellStyle name="SAPBEXresDataEmph 3" xfId="955"/>
    <cellStyle name="SAPBEXresItem" xfId="318"/>
    <cellStyle name="SAPBEXresItem 2" xfId="865"/>
    <cellStyle name="SAPBEXresItem 3" xfId="956"/>
    <cellStyle name="SAPBEXresItemX" xfId="319"/>
    <cellStyle name="SAPBEXresItemX 2" xfId="866"/>
    <cellStyle name="SAPBEXresItemX 3" xfId="957"/>
    <cellStyle name="SAPBEXstdData" xfId="320"/>
    <cellStyle name="SAPBEXstdData 2" xfId="867"/>
    <cellStyle name="SAPBEXstdData 3" xfId="958"/>
    <cellStyle name="SAPBEXstdData 4" xfId="12189"/>
    <cellStyle name="SAPBEXstdDataEmph" xfId="321"/>
    <cellStyle name="SAPBEXstdDataEmph 2" xfId="868"/>
    <cellStyle name="SAPBEXstdDataEmph 3" xfId="959"/>
    <cellStyle name="SAPBEXstdItem" xfId="322"/>
    <cellStyle name="SAPBEXstdItem 2" xfId="869"/>
    <cellStyle name="SAPBEXstdItem 3" xfId="960"/>
    <cellStyle name="SAPBEXstdItem 3 2" xfId="1234"/>
    <cellStyle name="SAPBEXstdItem 4" xfId="12190"/>
    <cellStyle name="SAPBEXstdItemX" xfId="323"/>
    <cellStyle name="SAPBEXstdItemX 2" xfId="870"/>
    <cellStyle name="SAPBEXstdItemX 3" xfId="961"/>
    <cellStyle name="SAPBEXstdItemX 3 2" xfId="1235"/>
    <cellStyle name="SAPBEXtitle" xfId="324"/>
    <cellStyle name="SAPBEXtitle 2" xfId="871"/>
    <cellStyle name="SAPBEXtitle 3" xfId="962"/>
    <cellStyle name="SAPBEXunassignedItem" xfId="325"/>
    <cellStyle name="SAPBEXundefined" xfId="326"/>
    <cellStyle name="SAPBEXundefined 2" xfId="872"/>
    <cellStyle name="SAPBEXundefined 3" xfId="964"/>
    <cellStyle name="SAPBorder" xfId="1013"/>
    <cellStyle name="SAPDataCell" xfId="1014"/>
    <cellStyle name="SAPDataTotalCell" xfId="1015"/>
    <cellStyle name="SAPDimensionCell" xfId="1016"/>
    <cellStyle name="SAPEditableDataCell" xfId="1017"/>
    <cellStyle name="SAPEditableDataTotalCell" xfId="1018"/>
    <cellStyle name="SAPEmphasized" xfId="1019"/>
    <cellStyle name="SAPEmphasizedEditableDataCell" xfId="12191"/>
    <cellStyle name="SAPEmphasizedEditableDataTotalCell" xfId="12192"/>
    <cellStyle name="SAPEmphasizedLockedDataCell" xfId="12193"/>
    <cellStyle name="SAPEmphasizedLockedDataTotalCell" xfId="12194"/>
    <cellStyle name="SAPEmphasizedReadonlyDataCell" xfId="12195"/>
    <cellStyle name="SAPEmphasizedReadonlyDataTotalCell" xfId="12196"/>
    <cellStyle name="SAPEmphasizedTotal" xfId="1020"/>
    <cellStyle name="SAPExceptionLevel1" xfId="1021"/>
    <cellStyle name="SAPExceptionLevel2" xfId="1022"/>
    <cellStyle name="SAPExceptionLevel3" xfId="1023"/>
    <cellStyle name="SAPExceptionLevel4" xfId="1024"/>
    <cellStyle name="SAPExceptionLevel5" xfId="1025"/>
    <cellStyle name="SAPExceptionLevel6" xfId="1026"/>
    <cellStyle name="SAPExceptionLevel7" xfId="1027"/>
    <cellStyle name="SAPExceptionLevel8" xfId="1028"/>
    <cellStyle name="SAPExceptionLevel9" xfId="1029"/>
    <cellStyle name="SAPHierarchyCell0" xfId="1030"/>
    <cellStyle name="SAPHierarchyCell1" xfId="1031"/>
    <cellStyle name="SAPHierarchyCell2" xfId="1032"/>
    <cellStyle name="SAPHierarchyCell3" xfId="1033"/>
    <cellStyle name="SAPHierarchyCell4" xfId="1034"/>
    <cellStyle name="SAPLockedDataCell" xfId="1035"/>
    <cellStyle name="SAPLockedDataTotalCell" xfId="1036"/>
    <cellStyle name="SAPMemberCell" xfId="1037"/>
    <cellStyle name="SAPMemberTotalCell" xfId="1038"/>
    <cellStyle name="SAPReadonlyDataCell" xfId="1039"/>
    <cellStyle name="SAPReadonlyDataTotalCell" xfId="1040"/>
    <cellStyle name="shade" xfId="327"/>
    <cellStyle name="shade 2" xfId="1236"/>
    <cellStyle name="Sheet Title" xfId="328"/>
    <cellStyle name="StmtTtl1" xfId="329"/>
    <cellStyle name="StmtTtl1 2" xfId="12197"/>
    <cellStyle name="StmtTtl1 3" xfId="12198"/>
    <cellStyle name="StmtTtl1 4" xfId="12199"/>
    <cellStyle name="StmtTtl2" xfId="330"/>
    <cellStyle name="STYL1 - Style1" xfId="331"/>
    <cellStyle name="Style 1" xfId="332"/>
    <cellStyle name="Style 1 2" xfId="333"/>
    <cellStyle name="Style 1 2 2" xfId="1237"/>
    <cellStyle name="Style 1 3" xfId="334"/>
    <cellStyle name="Style 1 3 2" xfId="335"/>
    <cellStyle name="Style 1 3 2 2" xfId="336"/>
    <cellStyle name="Style 1 3 3" xfId="337"/>
    <cellStyle name="Style 1 3 4" xfId="338"/>
    <cellStyle name="Style 1 3 5" xfId="1238"/>
    <cellStyle name="Style 1 4" xfId="339"/>
    <cellStyle name="Style 1_3.01 Income Statement" xfId="12200"/>
    <cellStyle name="Subtotal" xfId="340"/>
    <cellStyle name="Sub-total" xfId="341"/>
    <cellStyle name="taples Plaza" xfId="342"/>
    <cellStyle name="Test" xfId="12201"/>
    <cellStyle name="Tickmark" xfId="343"/>
    <cellStyle name="Title" xfId="1054" builtinId="15" customBuiltin="1"/>
    <cellStyle name="Title 10" xfId="12202"/>
    <cellStyle name="Title 2" xfId="694"/>
    <cellStyle name="Title 2 2" xfId="12203"/>
    <cellStyle name="Title 3" xfId="695"/>
    <cellStyle name="Title 4" xfId="696"/>
    <cellStyle name="Title 5" xfId="697"/>
    <cellStyle name="Title 6" xfId="698"/>
    <cellStyle name="Title 7" xfId="699"/>
    <cellStyle name="Title 8" xfId="700"/>
    <cellStyle name="Title 9" xfId="701"/>
    <cellStyle name="Title: Major" xfId="344"/>
    <cellStyle name="Title: Minor" xfId="345"/>
    <cellStyle name="Title: Minor 2" xfId="1239"/>
    <cellStyle name="Title: Worksheet" xfId="346"/>
    <cellStyle name="Total" xfId="1069" builtinId="25" customBuiltin="1"/>
    <cellStyle name="Total 10" xfId="966"/>
    <cellStyle name="Total 11" xfId="12204"/>
    <cellStyle name="Total 2" xfId="702"/>
    <cellStyle name="Total 2 2" xfId="12205"/>
    <cellStyle name="Total 3" xfId="703"/>
    <cellStyle name="Total 4" xfId="704"/>
    <cellStyle name="Total 5" xfId="705"/>
    <cellStyle name="Total 6" xfId="706"/>
    <cellStyle name="Total 7" xfId="707"/>
    <cellStyle name="Total 8" xfId="708"/>
    <cellStyle name="Total 9" xfId="709"/>
    <cellStyle name="Total4 - Style4" xfId="347"/>
    <cellStyle name="Warning Text" xfId="1067" builtinId="11" customBuiltin="1"/>
    <cellStyle name="Warning Text 10" xfId="967"/>
    <cellStyle name="Warning Text 2" xfId="710"/>
    <cellStyle name="Warning Text 2 2" xfId="12206"/>
    <cellStyle name="Warning Text 3" xfId="711"/>
    <cellStyle name="Warning Text 4" xfId="712"/>
    <cellStyle name="Warning Text 5" xfId="713"/>
    <cellStyle name="Warning Text 6" xfId="714"/>
    <cellStyle name="Warning Text 7" xfId="715"/>
    <cellStyle name="Warning Text 8" xfId="716"/>
    <cellStyle name="Warning Text 9" xfId="717"/>
  </cellStyles>
  <dxfs count="0"/>
  <tableStyles count="0" defaultTableStyle="TableStyleMedium9" defaultPivotStyle="PivotStyleLight16"/>
  <colors>
    <mruColors>
      <color rgb="FFFF6DFF"/>
      <color rgb="FF66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119</xdr:row>
      <xdr:rowOff>0</xdr:rowOff>
    </xdr:from>
    <xdr:to>
      <xdr:col>10</xdr:col>
      <xdr:colOff>1129768</xdr:colOff>
      <xdr:row>131</xdr:row>
      <xdr:rowOff>53556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4453467"/>
          <a:ext cx="3627435" cy="249195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105</xdr:row>
      <xdr:rowOff>0</xdr:rowOff>
    </xdr:from>
    <xdr:to>
      <xdr:col>10</xdr:col>
      <xdr:colOff>1114526</xdr:colOff>
      <xdr:row>118</xdr:row>
      <xdr:rowOff>124700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4453467"/>
          <a:ext cx="3612193" cy="2766300"/>
        </a:xfrm>
        <a:prstGeom prst="rect">
          <a:avLst/>
        </a:prstGeom>
      </xdr:spPr>
    </xdr:pic>
    <xdr:clientData/>
  </xdr:twoCellAnchor>
  <xdr:twoCellAnchor editAs="oneCell">
    <xdr:from>
      <xdr:col>7</xdr:col>
      <xdr:colOff>601134</xdr:colOff>
      <xdr:row>132</xdr:row>
      <xdr:rowOff>59267</xdr:rowOff>
    </xdr:from>
    <xdr:to>
      <xdr:col>10</xdr:col>
      <xdr:colOff>1098440</xdr:colOff>
      <xdr:row>145</xdr:row>
      <xdr:rowOff>28156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8334" y="9999134"/>
          <a:ext cx="3604573" cy="2491956"/>
        </a:xfrm>
        <a:prstGeom prst="rect">
          <a:avLst/>
        </a:prstGeom>
      </xdr:spPr>
    </xdr:pic>
    <xdr:clientData/>
  </xdr:twoCellAnchor>
  <xdr:twoCellAnchor editAs="oneCell">
    <xdr:from>
      <xdr:col>7</xdr:col>
      <xdr:colOff>601133</xdr:colOff>
      <xdr:row>146</xdr:row>
      <xdr:rowOff>42333</xdr:rowOff>
    </xdr:from>
    <xdr:to>
      <xdr:col>10</xdr:col>
      <xdr:colOff>1128921</xdr:colOff>
      <xdr:row>159</xdr:row>
      <xdr:rowOff>98851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8333" y="12767733"/>
          <a:ext cx="3635055" cy="2484335"/>
        </a:xfrm>
        <a:prstGeom prst="rect">
          <a:avLst/>
        </a:prstGeom>
      </xdr:spPr>
    </xdr:pic>
    <xdr:clientData/>
  </xdr:twoCellAnchor>
  <xdr:twoCellAnchor editAs="oneCell">
    <xdr:from>
      <xdr:col>8</xdr:col>
      <xdr:colOff>414867</xdr:colOff>
      <xdr:row>81</xdr:row>
      <xdr:rowOff>76200</xdr:rowOff>
    </xdr:from>
    <xdr:to>
      <xdr:col>11</xdr:col>
      <xdr:colOff>1400814</xdr:colOff>
      <xdr:row>98</xdr:row>
      <xdr:rowOff>25691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45200" y="4174067"/>
          <a:ext cx="4922947" cy="3353091"/>
        </a:xfrm>
        <a:prstGeom prst="rect">
          <a:avLst/>
        </a:prstGeom>
      </xdr:spPr>
    </xdr:pic>
    <xdr:clientData/>
  </xdr:twoCellAnchor>
  <xdr:twoCellAnchor editAs="oneCell">
    <xdr:from>
      <xdr:col>16</xdr:col>
      <xdr:colOff>220134</xdr:colOff>
      <xdr:row>85</xdr:row>
      <xdr:rowOff>76200</xdr:rowOff>
    </xdr:from>
    <xdr:to>
      <xdr:col>24</xdr:col>
      <xdr:colOff>273901</xdr:colOff>
      <xdr:row>96</xdr:row>
      <xdr:rowOff>180543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39401" y="465667"/>
          <a:ext cx="4930568" cy="2339543"/>
        </a:xfrm>
        <a:prstGeom prst="rect">
          <a:avLst/>
        </a:prstGeom>
      </xdr:spPr>
    </xdr:pic>
    <xdr:clientData/>
  </xdr:twoCellAnchor>
  <xdr:twoCellAnchor editAs="oneCell">
    <xdr:from>
      <xdr:col>7</xdr:col>
      <xdr:colOff>355600</xdr:colOff>
      <xdr:row>43</xdr:row>
      <xdr:rowOff>42332</xdr:rowOff>
    </xdr:from>
    <xdr:to>
      <xdr:col>11</xdr:col>
      <xdr:colOff>797989</xdr:colOff>
      <xdr:row>57</xdr:row>
      <xdr:rowOff>19653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76333" y="1904999"/>
          <a:ext cx="4988989" cy="2585054"/>
        </a:xfrm>
        <a:prstGeom prst="rect">
          <a:avLst/>
        </a:prstGeom>
      </xdr:spPr>
    </xdr:pic>
    <xdr:clientData/>
  </xdr:twoCellAnchor>
  <xdr:twoCellAnchor editAs="oneCell">
    <xdr:from>
      <xdr:col>8</xdr:col>
      <xdr:colOff>8466</xdr:colOff>
      <xdr:row>57</xdr:row>
      <xdr:rowOff>104764</xdr:rowOff>
    </xdr:from>
    <xdr:to>
      <xdr:col>11</xdr:col>
      <xdr:colOff>2244</xdr:colOff>
      <xdr:row>65</xdr:row>
      <xdr:rowOff>70560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38799" y="4575164"/>
          <a:ext cx="3907495" cy="1455930"/>
        </a:xfrm>
        <a:prstGeom prst="rect">
          <a:avLst/>
        </a:prstGeom>
      </xdr:spPr>
    </xdr:pic>
    <xdr:clientData/>
  </xdr:twoCellAnchor>
  <xdr:twoCellAnchor editAs="oneCell">
    <xdr:from>
      <xdr:col>7</xdr:col>
      <xdr:colOff>575733</xdr:colOff>
      <xdr:row>33</xdr:row>
      <xdr:rowOff>154035</xdr:rowOff>
    </xdr:from>
    <xdr:to>
      <xdr:col>11</xdr:col>
      <xdr:colOff>1071142</xdr:colOff>
      <xdr:row>42</xdr:row>
      <xdr:rowOff>122456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96466" y="2761768"/>
          <a:ext cx="5042009" cy="1644821"/>
        </a:xfrm>
        <a:prstGeom prst="rect">
          <a:avLst/>
        </a:prstGeom>
      </xdr:spPr>
    </xdr:pic>
    <xdr:clientData/>
  </xdr:twoCellAnchor>
  <xdr:twoCellAnchor editAs="oneCell">
    <xdr:from>
      <xdr:col>7</xdr:col>
      <xdr:colOff>558800</xdr:colOff>
      <xdr:row>21</xdr:row>
      <xdr:rowOff>93595</xdr:rowOff>
    </xdr:from>
    <xdr:to>
      <xdr:col>11</xdr:col>
      <xdr:colOff>1058334</xdr:colOff>
      <xdr:row>33</xdr:row>
      <xdr:rowOff>172008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79533" y="466128"/>
          <a:ext cx="5046134" cy="2313613"/>
        </a:xfrm>
        <a:prstGeom prst="rect">
          <a:avLst/>
        </a:prstGeom>
      </xdr:spPr>
    </xdr:pic>
    <xdr:clientData/>
  </xdr:twoCellAnchor>
  <xdr:twoCellAnchor editAs="oneCell">
    <xdr:from>
      <xdr:col>13</xdr:col>
      <xdr:colOff>137583</xdr:colOff>
      <xdr:row>1</xdr:row>
      <xdr:rowOff>116417</xdr:rowOff>
    </xdr:from>
    <xdr:to>
      <xdr:col>22</xdr:col>
      <xdr:colOff>530787</xdr:colOff>
      <xdr:row>17</xdr:row>
      <xdr:rowOff>169334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08416" y="306917"/>
          <a:ext cx="5727204" cy="3100917"/>
        </a:xfrm>
        <a:prstGeom prst="rect">
          <a:avLst/>
        </a:prstGeom>
      </xdr:spPr>
    </xdr:pic>
    <xdr:clientData/>
  </xdr:twoCellAnchor>
  <xdr:twoCellAnchor editAs="oneCell">
    <xdr:from>
      <xdr:col>7</xdr:col>
      <xdr:colOff>529168</xdr:colOff>
      <xdr:row>1</xdr:row>
      <xdr:rowOff>148167</xdr:rowOff>
    </xdr:from>
    <xdr:to>
      <xdr:col>11</xdr:col>
      <xdr:colOff>645583</xdr:colOff>
      <xdr:row>19</xdr:row>
      <xdr:rowOff>81406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97501" y="338667"/>
          <a:ext cx="4540249" cy="336223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6</xdr:col>
      <xdr:colOff>516466</xdr:colOff>
      <xdr:row>21</xdr:row>
      <xdr:rowOff>6588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012267" y="186267"/>
          <a:ext cx="6104466" cy="373192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6</xdr:col>
      <xdr:colOff>680470</xdr:colOff>
      <xdr:row>30</xdr:row>
      <xdr:rowOff>67734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012267" y="3911600"/>
          <a:ext cx="6268470" cy="1744134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30</xdr:row>
      <xdr:rowOff>59267</xdr:rowOff>
    </xdr:from>
    <xdr:to>
      <xdr:col>6</xdr:col>
      <xdr:colOff>728133</xdr:colOff>
      <xdr:row>39</xdr:row>
      <xdr:rowOff>72101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063067" y="5647267"/>
          <a:ext cx="6265333" cy="1689234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6</xdr:row>
      <xdr:rowOff>25400</xdr:rowOff>
    </xdr:from>
    <xdr:ext cx="5318380" cy="912229"/>
    <xdr:sp macro="" textlink="">
      <xdr:nvSpPr>
        <xdr:cNvPr id="20" name="Rectangle 19"/>
        <xdr:cNvSpPr/>
      </xdr:nvSpPr>
      <xdr:spPr>
        <a:xfrm>
          <a:off x="16543867" y="1143000"/>
          <a:ext cx="5318380" cy="9122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????????????????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1031615</xdr:colOff>
      <xdr:row>42</xdr:row>
      <xdr:rowOff>86785</xdr:rowOff>
    </xdr:from>
    <xdr:to>
      <xdr:col>10</xdr:col>
      <xdr:colOff>106992</xdr:colOff>
      <xdr:row>57</xdr:row>
      <xdr:rowOff>51166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36865" y="8087785"/>
          <a:ext cx="3700294" cy="2821881"/>
        </a:xfrm>
        <a:prstGeom prst="rect">
          <a:avLst/>
        </a:prstGeom>
      </xdr:spPr>
    </xdr:pic>
    <xdr:clientData/>
  </xdr:twoCellAnchor>
  <xdr:twoCellAnchor editAs="oneCell">
    <xdr:from>
      <xdr:col>5</xdr:col>
      <xdr:colOff>80319</xdr:colOff>
      <xdr:row>26</xdr:row>
      <xdr:rowOff>127001</xdr:rowOff>
    </xdr:from>
    <xdr:to>
      <xdr:col>10</xdr:col>
      <xdr:colOff>274221</xdr:colOff>
      <xdr:row>42</xdr:row>
      <xdr:rowOff>150616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22736" y="5080001"/>
          <a:ext cx="3781652" cy="3071615"/>
        </a:xfrm>
        <a:prstGeom prst="rect">
          <a:avLst/>
        </a:prstGeom>
      </xdr:spPr>
    </xdr:pic>
    <xdr:clientData/>
  </xdr:twoCellAnchor>
  <xdr:twoCellAnchor editAs="oneCell">
    <xdr:from>
      <xdr:col>5</xdr:col>
      <xdr:colOff>25954</xdr:colOff>
      <xdr:row>7</xdr:row>
      <xdr:rowOff>10583</xdr:rowOff>
    </xdr:from>
    <xdr:to>
      <xdr:col>10</xdr:col>
      <xdr:colOff>327417</xdr:colOff>
      <xdr:row>25</xdr:row>
      <xdr:rowOff>144380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68371" y="1344083"/>
          <a:ext cx="3889213" cy="35627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12</xdr:col>
      <xdr:colOff>182158</xdr:colOff>
      <xdr:row>78</xdr:row>
      <xdr:rowOff>132763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27120" y="9966960"/>
          <a:ext cx="12639226" cy="452188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133350</xdr:colOff>
      <xdr:row>79</xdr:row>
      <xdr:rowOff>114300</xdr:rowOff>
    </xdr:from>
    <xdr:to>
      <xdr:col>6</xdr:col>
      <xdr:colOff>170715</xdr:colOff>
      <xdr:row>104</xdr:row>
      <xdr:rowOff>75610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60470" y="14653260"/>
          <a:ext cx="6047913" cy="453331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57</xdr:col>
      <xdr:colOff>106680</xdr:colOff>
      <xdr:row>43</xdr:row>
      <xdr:rowOff>76216</xdr:rowOff>
    </xdr:from>
    <xdr:to>
      <xdr:col>66</xdr:col>
      <xdr:colOff>423788</xdr:colOff>
      <xdr:row>57</xdr:row>
      <xdr:rowOff>117495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9960" y="7940056"/>
          <a:ext cx="3974708" cy="2312055"/>
        </a:xfrm>
        <a:prstGeom prst="rect">
          <a:avLst/>
        </a:prstGeom>
      </xdr:spPr>
    </xdr:pic>
    <xdr:clientData/>
  </xdr:twoCellAnchor>
  <xdr:twoCellAnchor editAs="oneCell">
    <xdr:from>
      <xdr:col>66</xdr:col>
      <xdr:colOff>551406</xdr:colOff>
      <xdr:row>2</xdr:row>
      <xdr:rowOff>190499</xdr:rowOff>
    </xdr:from>
    <xdr:to>
      <xdr:col>73</xdr:col>
      <xdr:colOff>170788</xdr:colOff>
      <xdr:row>59</xdr:row>
      <xdr:rowOff>190010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05106" y="571499"/>
          <a:ext cx="3858007" cy="28570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53340</xdr:colOff>
      <xdr:row>50</xdr:row>
      <xdr:rowOff>52004</xdr:rowOff>
    </xdr:from>
    <xdr:ext cx="6011080" cy="229644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0440" y="9196004"/>
          <a:ext cx="6011080" cy="229644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.01%20Income%20Statement%20Dec%202022%20C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.05%20Allocation%20Method%20CBR%20Dec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Allocated (CBR)"/>
      <sheetName val="Unallocated Detail (CBR)"/>
      <sheetName val="Unallocated Summary (CBR)"/>
      <sheetName val="Common by Account (CBR)"/>
      <sheetName val="==&gt;"/>
      <sheetName val="Allocators (CBR)"/>
      <sheetName val="FM"/>
      <sheetName val="Dec YTD"/>
    </sheetNames>
    <sheetDataSet>
      <sheetData sheetId="0" refreshError="1"/>
      <sheetData sheetId="1">
        <row r="9">
          <cell r="B9">
            <v>2508927601.7400002</v>
          </cell>
        </row>
        <row r="10">
          <cell r="B10">
            <v>343676.59</v>
          </cell>
        </row>
        <row r="11">
          <cell r="B11">
            <v>546617002.22000003</v>
          </cell>
        </row>
        <row r="12">
          <cell r="B12">
            <v>122597205.63999999</v>
          </cell>
        </row>
        <row r="13">
          <cell r="B13">
            <v>3178485486.1900001</v>
          </cell>
        </row>
      </sheetData>
      <sheetData sheetId="2">
        <row r="29">
          <cell r="G29">
            <v>-1091.73</v>
          </cell>
        </row>
      </sheetData>
      <sheetData sheetId="3" refreshError="1"/>
      <sheetData sheetId="4" refreshError="1"/>
      <sheetData sheetId="5" refreshError="1"/>
      <sheetData sheetId="6">
        <row r="70">
          <cell r="F70">
            <v>0.65659999999999996</v>
          </cell>
        </row>
      </sheetData>
      <sheetData sheetId="7">
        <row r="173">
          <cell r="C173">
            <v>18526680.579999998</v>
          </cell>
          <cell r="D173">
            <v>4491994.01</v>
          </cell>
          <cell r="E173">
            <v>34233.360000000001</v>
          </cell>
        </row>
      </sheetData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E &amp; G RB"/>
      <sheetName val="2022 Dec BS"/>
      <sheetName val="2021 Dec BS"/>
      <sheetName val="2022 Dec IS "/>
      <sheetName val="SAP DL Downld"/>
      <sheetName val="Meter Count"/>
      <sheetName val="Electric"/>
      <sheetName val="Gas"/>
      <sheetName val="Combined-2021"/>
      <sheetName val="DLReconBBS"/>
      <sheetName val="Elect. Customer Counts Pg 10a "/>
      <sheetName val="Gas Customer Counts Pg 10b"/>
      <sheetName val="2021 Dec IS "/>
      <sheetName val="2"/>
    </sheetNames>
    <sheetDataSet>
      <sheetData sheetId="0">
        <row r="8">
          <cell r="E8">
            <v>1210402</v>
          </cell>
          <cell r="F8">
            <v>869532</v>
          </cell>
        </row>
        <row r="11">
          <cell r="E11">
            <v>835289</v>
          </cell>
          <cell r="F11">
            <v>496951</v>
          </cell>
        </row>
        <row r="15">
          <cell r="E15">
            <v>4833676000</v>
          </cell>
          <cell r="F15">
            <v>4649465704</v>
          </cell>
        </row>
        <row r="16">
          <cell r="E16">
            <v>1693273969</v>
          </cell>
          <cell r="F16">
            <v>0</v>
          </cell>
        </row>
        <row r="17">
          <cell r="E17">
            <v>248197053</v>
          </cell>
          <cell r="F17">
            <v>41394313</v>
          </cell>
        </row>
        <row r="25">
          <cell r="E25">
            <v>68062508.599999994</v>
          </cell>
          <cell r="F25">
            <v>27795573.469999999</v>
          </cell>
        </row>
        <row r="28">
          <cell r="E28">
            <v>84084959.75</v>
          </cell>
          <cell r="F28">
            <v>38200040.449999996</v>
          </cell>
        </row>
        <row r="31">
          <cell r="E31">
            <v>5725102400.3987532</v>
          </cell>
          <cell r="F31">
            <v>3128739933.8720841</v>
          </cell>
        </row>
        <row r="38">
          <cell r="E38">
            <v>77576972.299999997</v>
          </cell>
          <cell r="F38">
            <v>29025102.619999997</v>
          </cell>
        </row>
        <row r="43">
          <cell r="F43">
            <v>163681478.09</v>
          </cell>
        </row>
        <row r="44">
          <cell r="F44">
            <v>2403018.8499999992</v>
          </cell>
        </row>
        <row r="45">
          <cell r="F45">
            <v>177893049.86000004</v>
          </cell>
        </row>
      </sheetData>
      <sheetData sheetId="1"/>
      <sheetData sheetId="2"/>
      <sheetData sheetId="3"/>
      <sheetData sheetId="4"/>
      <sheetData sheetId="5">
        <row r="15">
          <cell r="H15">
            <v>0.47584930938870212</v>
          </cell>
        </row>
        <row r="16">
          <cell r="H16">
            <v>6.9859758939358734E-3</v>
          </cell>
        </row>
        <row r="17">
          <cell r="H17">
            <v>0.51716471471736192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P35"/>
  <sheetViews>
    <sheetView tabSelected="1" zoomScale="90" zoomScaleNormal="90" workbookViewId="0">
      <selection activeCell="E24" sqref="E24"/>
    </sheetView>
  </sheetViews>
  <sheetFormatPr defaultColWidth="9.109375" defaultRowHeight="13.8"/>
  <cols>
    <col min="1" max="1" width="5.5546875" style="2" customWidth="1"/>
    <col min="2" max="2" width="56.6640625" style="2" bestFit="1" customWidth="1"/>
    <col min="3" max="3" width="13.88671875" style="2" bestFit="1" customWidth="1"/>
    <col min="4" max="4" width="16.44140625" style="2" bestFit="1" customWidth="1"/>
    <col min="5" max="5" width="15.44140625" style="2" bestFit="1" customWidth="1"/>
    <col min="6" max="6" width="14.77734375" style="2" bestFit="1" customWidth="1"/>
    <col min="7" max="7" width="15.44140625" style="2" bestFit="1" customWidth="1"/>
    <col min="8" max="8" width="16.44140625" style="2" bestFit="1" customWidth="1"/>
    <col min="9" max="9" width="15.33203125" style="2" bestFit="1" customWidth="1"/>
    <col min="10" max="15" width="9.109375" style="1"/>
    <col min="16" max="16" width="9.33203125" style="1" bestFit="1" customWidth="1"/>
    <col min="17" max="16384" width="9.109375" style="1"/>
  </cols>
  <sheetData>
    <row r="2" spans="1:9">
      <c r="I2" s="38"/>
    </row>
    <row r="3" spans="1:9">
      <c r="I3" s="38"/>
    </row>
    <row r="4" spans="1:9">
      <c r="A4" s="32"/>
      <c r="B4" s="32"/>
      <c r="C4" s="32"/>
      <c r="D4" s="32"/>
      <c r="E4" s="32"/>
      <c r="F4" s="32"/>
      <c r="G4" s="32"/>
      <c r="H4" s="32"/>
      <c r="I4" s="1"/>
    </row>
    <row r="5" spans="1:9">
      <c r="A5" s="37" t="s">
        <v>30</v>
      </c>
      <c r="B5" s="34"/>
      <c r="C5" s="34"/>
      <c r="D5" s="34"/>
      <c r="E5" s="34"/>
      <c r="F5" s="34"/>
      <c r="G5" s="34"/>
      <c r="H5" s="34"/>
      <c r="I5" s="34"/>
    </row>
    <row r="6" spans="1:9">
      <c r="A6" s="34" t="s">
        <v>29</v>
      </c>
      <c r="B6" s="34"/>
      <c r="C6" s="34"/>
      <c r="D6" s="34"/>
      <c r="E6" s="34"/>
      <c r="F6" s="34"/>
      <c r="G6" s="34"/>
      <c r="H6" s="36"/>
      <c r="I6" s="36"/>
    </row>
    <row r="7" spans="1:9">
      <c r="A7" s="34" t="s">
        <v>407</v>
      </c>
      <c r="B7" s="34"/>
      <c r="C7" s="34"/>
      <c r="D7" s="34"/>
      <c r="E7" s="34"/>
      <c r="F7" s="34"/>
      <c r="G7" s="34"/>
      <c r="H7" s="35"/>
      <c r="I7" s="34"/>
    </row>
    <row r="8" spans="1:9">
      <c r="A8" s="34" t="s">
        <v>73</v>
      </c>
      <c r="B8" s="34"/>
      <c r="C8" s="34"/>
      <c r="D8" s="34"/>
      <c r="E8" s="34"/>
      <c r="F8" s="34"/>
      <c r="G8" s="34"/>
      <c r="H8" s="35"/>
      <c r="I8" s="34"/>
    </row>
    <row r="9" spans="1:9">
      <c r="A9" s="34"/>
      <c r="B9" s="34"/>
      <c r="C9" s="34"/>
      <c r="D9" s="34"/>
      <c r="E9" s="34"/>
      <c r="F9" s="34"/>
      <c r="G9" s="34"/>
      <c r="H9" s="31" t="s">
        <v>24</v>
      </c>
      <c r="I9" s="34"/>
    </row>
    <row r="10" spans="1:9">
      <c r="A10" s="33"/>
      <c r="B10" s="32"/>
      <c r="C10" s="31"/>
      <c r="D10" s="31"/>
      <c r="E10" s="31" t="s">
        <v>27</v>
      </c>
      <c r="F10" s="31" t="s">
        <v>28</v>
      </c>
      <c r="G10" s="31" t="s">
        <v>27</v>
      </c>
      <c r="H10" s="29" t="s">
        <v>15</v>
      </c>
      <c r="I10" s="31" t="s">
        <v>26</v>
      </c>
    </row>
    <row r="11" spans="1:9">
      <c r="A11" s="31" t="s">
        <v>25</v>
      </c>
      <c r="B11" s="32"/>
      <c r="C11" s="31" t="s">
        <v>24</v>
      </c>
      <c r="D11" s="31" t="s">
        <v>23</v>
      </c>
      <c r="E11" s="31" t="s">
        <v>21</v>
      </c>
      <c r="F11" s="31" t="s">
        <v>22</v>
      </c>
      <c r="G11" s="31" t="s">
        <v>21</v>
      </c>
      <c r="H11" s="31" t="s">
        <v>20</v>
      </c>
      <c r="I11" s="31" t="s">
        <v>19</v>
      </c>
    </row>
    <row r="12" spans="1:9">
      <c r="A12" s="30" t="s">
        <v>18</v>
      </c>
      <c r="B12" s="30" t="s">
        <v>17</v>
      </c>
      <c r="C12" s="30" t="s">
        <v>16</v>
      </c>
      <c r="D12" s="30" t="s">
        <v>15</v>
      </c>
      <c r="E12" s="30" t="s">
        <v>14</v>
      </c>
      <c r="F12" s="30" t="s">
        <v>13</v>
      </c>
      <c r="G12" s="30" t="s">
        <v>12</v>
      </c>
      <c r="H12" s="30" t="s">
        <v>11</v>
      </c>
      <c r="I12" s="30" t="s">
        <v>10</v>
      </c>
    </row>
    <row r="13" spans="1:9">
      <c r="A13" s="29"/>
      <c r="B13" s="29" t="s">
        <v>9</v>
      </c>
      <c r="C13" s="29" t="s">
        <v>112</v>
      </c>
      <c r="D13" s="29" t="s">
        <v>113</v>
      </c>
      <c r="E13" s="29" t="s">
        <v>113</v>
      </c>
      <c r="F13" s="29" t="s">
        <v>113</v>
      </c>
      <c r="G13" s="29" t="s">
        <v>113</v>
      </c>
      <c r="H13" s="29" t="s">
        <v>113</v>
      </c>
      <c r="I13" s="29"/>
    </row>
    <row r="14" spans="1:9">
      <c r="A14" s="6">
        <v>1</v>
      </c>
      <c r="B14" s="297" t="str">
        <f>'3-YR AVERAGE-ELEC'!A15</f>
        <v>12 ME 12/01/2019 AND 8/31/2019</v>
      </c>
      <c r="C14" s="298">
        <f>'3-YR AVERAGE-ELEC'!B15</f>
        <v>12855225.244000001</v>
      </c>
      <c r="D14" s="298">
        <f>'3-YR AVERAGE-ELEC'!C15</f>
        <v>2549682127.7600002</v>
      </c>
      <c r="E14" s="298">
        <f>'3-YR AVERAGE-ELEC'!D15</f>
        <v>112614457.91</v>
      </c>
      <c r="F14" s="298">
        <f>'3-YR AVERAGE-ELEC'!E15</f>
        <v>301129672.56999999</v>
      </c>
      <c r="G14" s="298">
        <f>'3-YR AVERAGE-ELEC'!F15</f>
        <v>346720.2</v>
      </c>
      <c r="H14" s="298">
        <f>'3-YR AVERAGE-ELEC'!G15</f>
        <v>2135591277.0800004</v>
      </c>
      <c r="I14" s="28">
        <f>ROUND(C14/H14,6)</f>
        <v>6.0200000000000002E-3</v>
      </c>
    </row>
    <row r="15" spans="1:9">
      <c r="A15" s="6">
        <f t="shared" ref="A15:A32" si="0">A14+1</f>
        <v>2</v>
      </c>
      <c r="B15" s="297" t="str">
        <f>'3-YR AVERAGE-ELEC'!A16</f>
        <v>12 ME 12/01/2020 AND 8/31/2020</v>
      </c>
      <c r="C15" s="298">
        <f>'3-YR AVERAGE-ELEC'!B16</f>
        <v>8449494.9601800013</v>
      </c>
      <c r="D15" s="298">
        <f>'3-YR AVERAGE-ELEC'!C16</f>
        <v>2319104827.0900002</v>
      </c>
      <c r="E15" s="298">
        <f>'3-YR AVERAGE-ELEC'!D16</f>
        <v>80610751.060000002</v>
      </c>
      <c r="F15" s="298">
        <f>'3-YR AVERAGE-ELEC'!E16</f>
        <v>155636875.49000001</v>
      </c>
      <c r="G15" s="298">
        <f>'3-YR AVERAGE-ELEC'!F16</f>
        <v>351763.14</v>
      </c>
      <c r="H15" s="298">
        <f>'3-YR AVERAGE-ELEC'!G16</f>
        <v>2082505437.4000001</v>
      </c>
      <c r="I15" s="28">
        <f t="shared" ref="I15:I16" si="1">ROUND(C15/H15,6)</f>
        <v>4.0569999999999998E-3</v>
      </c>
    </row>
    <row r="16" spans="1:9">
      <c r="A16" s="6">
        <f t="shared" si="0"/>
        <v>3</v>
      </c>
      <c r="B16" s="299" t="str">
        <f>'3-YR AVERAGE-ELEC'!A18</f>
        <v>12 ME 12/01/2022 AND 8/31/2022</v>
      </c>
      <c r="C16" s="300">
        <f>'3-YR AVERAGE-ELEC'!B18</f>
        <v>14760250.441710997</v>
      </c>
      <c r="D16" s="300">
        <f>'3-YR AVERAGE-ELEC'!C18</f>
        <v>2739050494.8099999</v>
      </c>
      <c r="E16" s="300">
        <f>'3-YR AVERAGE-ELEC'!D18</f>
        <v>152954864.41</v>
      </c>
      <c r="F16" s="300">
        <f>'3-YR AVERAGE-ELEC'!E18</f>
        <v>97656403.109999999</v>
      </c>
      <c r="G16" s="300">
        <f>'3-YR AVERAGE-ELEC'!F18</f>
        <v>349048.96</v>
      </c>
      <c r="H16" s="300">
        <f>'3-YR AVERAGE-ELEC'!G18</f>
        <v>2488090178.3299999</v>
      </c>
      <c r="I16" s="301">
        <f t="shared" si="1"/>
        <v>5.9319999999999998E-3</v>
      </c>
    </row>
    <row r="17" spans="1:13">
      <c r="A17" s="6">
        <f t="shared" si="0"/>
        <v>4</v>
      </c>
      <c r="B17" s="27" t="s">
        <v>122</v>
      </c>
      <c r="C17" s="25"/>
      <c r="D17" s="22"/>
      <c r="E17" s="22"/>
      <c r="F17" s="22"/>
      <c r="G17" s="22"/>
      <c r="H17" s="22"/>
      <c r="I17" s="26"/>
    </row>
    <row r="18" spans="1:13">
      <c r="A18" s="6">
        <f t="shared" si="0"/>
        <v>5</v>
      </c>
      <c r="B18" s="23" t="s">
        <v>8</v>
      </c>
      <c r="C18" s="25"/>
      <c r="D18" s="25"/>
      <c r="E18" s="25"/>
      <c r="F18" s="25"/>
      <c r="G18" s="25"/>
      <c r="H18" s="25"/>
      <c r="I18" s="24">
        <f>ROUND(SUM(I14:I16)/3,6)</f>
        <v>5.3359999999999996E-3</v>
      </c>
    </row>
    <row r="19" spans="1:13">
      <c r="A19" s="6">
        <f t="shared" si="0"/>
        <v>6</v>
      </c>
      <c r="D19" s="216"/>
      <c r="E19" s="216"/>
      <c r="F19" s="216"/>
      <c r="G19" s="216"/>
      <c r="H19" s="216"/>
    </row>
    <row r="20" spans="1:13">
      <c r="A20" s="6">
        <f t="shared" si="0"/>
        <v>7</v>
      </c>
      <c r="B20" s="23" t="s">
        <v>7</v>
      </c>
      <c r="C20" s="13"/>
      <c r="D20" s="22">
        <f>'[2]Allocated (CBR)'!$B$13</f>
        <v>3178485486.1900001</v>
      </c>
      <c r="E20" s="22">
        <f>'[2]Allocated (CBR)'!$B$11</f>
        <v>546617002.22000003</v>
      </c>
      <c r="F20" s="22">
        <f>'[2]Allocated (CBR)'!$B$12</f>
        <v>122597205.63999999</v>
      </c>
      <c r="G20" s="22">
        <f>'[2]Allocated (CBR)'!$B$10</f>
        <v>343676.59</v>
      </c>
      <c r="H20" s="22">
        <f>D20-E20-F20-G20</f>
        <v>2508927601.7400002</v>
      </c>
      <c r="I20" s="21"/>
    </row>
    <row r="21" spans="1:13">
      <c r="A21" s="6">
        <f t="shared" si="0"/>
        <v>8</v>
      </c>
      <c r="B21" s="18"/>
      <c r="C21" s="11"/>
      <c r="D21" s="20"/>
      <c r="E21" s="11"/>
      <c r="F21" s="11"/>
      <c r="G21" s="11"/>
      <c r="H21" s="11"/>
      <c r="I21" s="11"/>
      <c r="J21" s="11"/>
      <c r="K21" s="11"/>
      <c r="L21" s="11"/>
      <c r="M21" s="11"/>
    </row>
    <row r="22" spans="1:13">
      <c r="A22" s="6">
        <f t="shared" si="0"/>
        <v>9</v>
      </c>
      <c r="B22" s="18"/>
      <c r="C22" s="11"/>
      <c r="D22" s="20"/>
      <c r="E22" s="11"/>
      <c r="F22" s="11"/>
      <c r="G22" s="11"/>
      <c r="H22" s="11"/>
      <c r="I22" s="20"/>
    </row>
    <row r="23" spans="1:13">
      <c r="A23" s="6">
        <f t="shared" si="0"/>
        <v>10</v>
      </c>
      <c r="B23" s="18"/>
      <c r="C23" s="11"/>
      <c r="D23" s="20"/>
      <c r="E23" s="11"/>
      <c r="F23" s="11"/>
      <c r="G23" s="11"/>
      <c r="H23" s="11"/>
      <c r="I23" s="20"/>
    </row>
    <row r="24" spans="1:13">
      <c r="A24" s="6">
        <f>A21+1</f>
        <v>9</v>
      </c>
      <c r="B24" s="18" t="s">
        <v>6</v>
      </c>
      <c r="C24" s="11"/>
      <c r="D24" s="11"/>
      <c r="E24" s="11"/>
      <c r="F24" s="11"/>
      <c r="G24" s="11"/>
      <c r="H24" s="19">
        <f>I18</f>
        <v>5.3359999999999996E-3</v>
      </c>
      <c r="I24" s="11"/>
    </row>
    <row r="25" spans="1:13">
      <c r="A25" s="6">
        <f t="shared" si="0"/>
        <v>10</v>
      </c>
      <c r="B25" s="18" t="s">
        <v>5</v>
      </c>
      <c r="C25" s="11"/>
      <c r="D25" s="11"/>
      <c r="E25" s="11"/>
      <c r="F25" s="11"/>
      <c r="G25" s="11"/>
      <c r="H25" s="13">
        <f>ROUND(H20*H24,0)</f>
        <v>13387638</v>
      </c>
      <c r="I25" s="11"/>
    </row>
    <row r="26" spans="1:13">
      <c r="A26" s="6">
        <f t="shared" si="0"/>
        <v>11</v>
      </c>
      <c r="B26" s="18"/>
      <c r="C26" s="11"/>
      <c r="D26" s="11"/>
      <c r="E26" s="11"/>
      <c r="F26" s="11"/>
      <c r="G26" s="11"/>
      <c r="H26" s="11"/>
      <c r="I26" s="11"/>
    </row>
    <row r="27" spans="1:13">
      <c r="A27" s="6">
        <f t="shared" si="0"/>
        <v>12</v>
      </c>
      <c r="B27" s="17" t="s">
        <v>4</v>
      </c>
      <c r="C27" s="11"/>
      <c r="D27" s="11"/>
      <c r="E27" s="16"/>
      <c r="F27" s="16"/>
      <c r="G27" s="11"/>
      <c r="H27" s="11">
        <f>'NetWriteoffs-Elec'!B18</f>
        <v>18599929.411711</v>
      </c>
      <c r="I27" s="11"/>
    </row>
    <row r="28" spans="1:13">
      <c r="A28" s="6">
        <f t="shared" si="0"/>
        <v>13</v>
      </c>
      <c r="B28" s="15" t="s">
        <v>3</v>
      </c>
      <c r="C28" s="11"/>
      <c r="D28" s="11"/>
      <c r="E28" s="11"/>
      <c r="F28" s="11"/>
      <c r="G28" s="11"/>
      <c r="H28" s="14"/>
      <c r="I28" s="13">
        <f>ROUND(H25-H27,0)</f>
        <v>-5212291</v>
      </c>
    </row>
    <row r="29" spans="1:13">
      <c r="A29" s="6">
        <f t="shared" si="0"/>
        <v>14</v>
      </c>
      <c r="B29" s="12"/>
      <c r="C29" s="11"/>
      <c r="D29" s="11"/>
      <c r="E29" s="11"/>
      <c r="F29" s="11"/>
      <c r="G29" s="11"/>
      <c r="H29" s="11"/>
      <c r="I29" s="11"/>
    </row>
    <row r="30" spans="1:13">
      <c r="A30" s="6">
        <f t="shared" si="0"/>
        <v>15</v>
      </c>
      <c r="B30" s="9" t="s">
        <v>2</v>
      </c>
      <c r="C30" s="4"/>
      <c r="D30" s="4"/>
      <c r="E30" s="4"/>
      <c r="F30" s="4"/>
      <c r="G30" s="4"/>
      <c r="H30" s="4"/>
      <c r="I30" s="10">
        <f>-I28</f>
        <v>5212291</v>
      </c>
    </row>
    <row r="31" spans="1:13">
      <c r="A31" s="6">
        <f t="shared" si="0"/>
        <v>16</v>
      </c>
      <c r="B31" s="9" t="s">
        <v>1</v>
      </c>
      <c r="C31" s="4"/>
      <c r="D31" s="4"/>
      <c r="E31" s="4"/>
      <c r="F31" s="4"/>
      <c r="G31" s="4"/>
      <c r="H31" s="8">
        <v>0.21</v>
      </c>
      <c r="I31" s="7">
        <f>ROUND(-I28*H31,0)</f>
        <v>1094581</v>
      </c>
    </row>
    <row r="32" spans="1:13" ht="14.4" thickBot="1">
      <c r="A32" s="6">
        <f t="shared" si="0"/>
        <v>17</v>
      </c>
      <c r="B32" s="5" t="s">
        <v>0</v>
      </c>
      <c r="C32" s="4"/>
      <c r="D32" s="4"/>
      <c r="E32" s="4"/>
      <c r="F32" s="4"/>
      <c r="G32" s="4"/>
      <c r="H32" s="4"/>
      <c r="I32" s="3">
        <f>I30-I31</f>
        <v>4117710</v>
      </c>
    </row>
    <row r="33" spans="16:16" ht="14.4" thickTop="1"/>
    <row r="35" spans="16:16">
      <c r="P35" s="65"/>
    </row>
  </sheetData>
  <pageMargins left="0.56999999999999995" right="0.51" top="1" bottom="1" header="0.5" footer="0.5"/>
  <pageSetup scale="66" orientation="portrait" r:id="rId1"/>
  <headerFooter alignWithMargins="0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"/>
  <sheetViews>
    <sheetView zoomScaleNormal="100" workbookViewId="0">
      <pane xSplit="4" ySplit="6" topLeftCell="E7" activePane="bottomRight" state="frozen"/>
      <selection activeCell="M26" sqref="M26"/>
      <selection pane="topRight" activeCell="M26" sqref="M26"/>
      <selection pane="bottomLeft" activeCell="M26" sqref="M26"/>
      <selection pane="bottomRight" activeCell="N20" sqref="N20"/>
    </sheetView>
  </sheetViews>
  <sheetFormatPr defaultColWidth="7.33203125" defaultRowHeight="15" customHeight="1"/>
  <cols>
    <col min="1" max="1" width="6.5546875" style="227" customWidth="1"/>
    <col min="2" max="2" width="1.5546875" style="227" customWidth="1"/>
    <col min="3" max="3" width="45" style="227" bestFit="1" customWidth="1"/>
    <col min="4" max="4" width="9.88671875" style="228" bestFit="1" customWidth="1"/>
    <col min="5" max="5" width="14.6640625" style="227" bestFit="1" customWidth="1"/>
    <col min="6" max="6" width="14.5546875" style="227" bestFit="1" customWidth="1"/>
    <col min="7" max="7" width="15.5546875" style="227" bestFit="1" customWidth="1"/>
    <col min="8" max="8" width="9.44140625" style="227" customWidth="1"/>
    <col min="9" max="9" width="7.33203125" style="227"/>
    <col min="10" max="10" width="13.109375" style="227" bestFit="1" customWidth="1"/>
    <col min="11" max="11" width="11.6640625" style="227" customWidth="1"/>
    <col min="12" max="16384" width="7.33203125" style="227"/>
  </cols>
  <sheetData>
    <row r="1" spans="1:11" ht="15" customHeight="1">
      <c r="G1" s="229"/>
    </row>
    <row r="2" spans="1:11" ht="14.25" customHeight="1">
      <c r="A2" s="230" t="s">
        <v>135</v>
      </c>
      <c r="B2" s="230"/>
      <c r="C2" s="230"/>
      <c r="D2" s="230"/>
      <c r="E2" s="230"/>
      <c r="F2" s="230"/>
      <c r="G2" s="230"/>
    </row>
    <row r="3" spans="1:11" ht="15" customHeight="1">
      <c r="A3" s="230" t="s">
        <v>398</v>
      </c>
      <c r="B3" s="230"/>
      <c r="C3" s="230"/>
      <c r="D3" s="230"/>
      <c r="E3" s="230"/>
      <c r="F3" s="230"/>
      <c r="G3" s="230"/>
    </row>
    <row r="4" spans="1:11" ht="15" customHeight="1">
      <c r="A4" s="230" t="s">
        <v>136</v>
      </c>
      <c r="B4" s="230"/>
      <c r="C4" s="230"/>
      <c r="D4" s="230"/>
      <c r="E4" s="230"/>
      <c r="F4" s="230"/>
      <c r="G4" s="230"/>
      <c r="J4" s="303"/>
    </row>
    <row r="5" spans="1:11" s="232" customFormat="1" ht="15" customHeight="1">
      <c r="C5" s="233"/>
      <c r="D5" s="233"/>
    </row>
    <row r="6" spans="1:11" s="232" customFormat="1" ht="15" customHeight="1">
      <c r="A6" s="234" t="s">
        <v>137</v>
      </c>
      <c r="B6" s="234"/>
      <c r="C6" s="234" t="s">
        <v>138</v>
      </c>
      <c r="D6" s="234"/>
      <c r="E6" s="234" t="s">
        <v>139</v>
      </c>
      <c r="F6" s="234" t="s">
        <v>140</v>
      </c>
      <c r="G6" s="234" t="s">
        <v>141</v>
      </c>
      <c r="J6" s="303"/>
      <c r="K6" s="303"/>
    </row>
    <row r="7" spans="1:11" s="232" customFormat="1" ht="29.25" customHeight="1">
      <c r="D7" s="235"/>
      <c r="J7" s="303"/>
      <c r="K7" s="303"/>
    </row>
    <row r="8" spans="1:11" s="232" customFormat="1" ht="15" customHeight="1">
      <c r="A8" s="236">
        <v>1</v>
      </c>
      <c r="B8" s="236" t="s">
        <v>142</v>
      </c>
      <c r="C8" s="237" t="s">
        <v>143</v>
      </c>
      <c r="D8" s="241">
        <v>44196</v>
      </c>
      <c r="E8" s="137">
        <v>1181577</v>
      </c>
      <c r="F8" s="137">
        <v>850720</v>
      </c>
      <c r="G8" s="137">
        <f>SUM(E8:F8)</f>
        <v>2032297</v>
      </c>
      <c r="H8" s="238"/>
      <c r="J8" s="303"/>
      <c r="K8" s="303"/>
    </row>
    <row r="9" spans="1:11" s="232" customFormat="1" ht="18.899999999999999" customHeight="1" thickBot="1">
      <c r="B9" s="233"/>
      <c r="C9" s="239" t="s">
        <v>144</v>
      </c>
      <c r="D9" s="233"/>
      <c r="E9" s="140">
        <f>ROUND(+E8/G8,4)</f>
        <v>0.58140000000000003</v>
      </c>
      <c r="F9" s="140">
        <f>ROUND(+F8/G8,4)</f>
        <v>0.41860000000000003</v>
      </c>
      <c r="G9" s="141">
        <f>SUM(E9:F9)</f>
        <v>1</v>
      </c>
      <c r="H9" s="240"/>
      <c r="J9" s="303"/>
      <c r="K9" s="303"/>
    </row>
    <row r="10" spans="1:11" s="232" customFormat="1" ht="15" customHeight="1" thickTop="1">
      <c r="A10" s="233"/>
      <c r="B10" s="233"/>
      <c r="D10" s="241"/>
      <c r="J10" s="303"/>
      <c r="K10" s="303"/>
    </row>
    <row r="11" spans="1:11" s="232" customFormat="1" ht="15" customHeight="1">
      <c r="A11" s="236">
        <v>2</v>
      </c>
      <c r="B11" s="236" t="s">
        <v>142</v>
      </c>
      <c r="C11" s="237" t="s">
        <v>145</v>
      </c>
      <c r="D11" s="241">
        <v>44196</v>
      </c>
      <c r="E11" s="137">
        <v>813535</v>
      </c>
      <c r="F11" s="137">
        <v>486000</v>
      </c>
      <c r="G11" s="144">
        <f>SUM(E11:F11)</f>
        <v>1299535</v>
      </c>
      <c r="H11" s="242"/>
      <c r="J11" s="303"/>
      <c r="K11" s="303"/>
    </row>
    <row r="12" spans="1:11" s="232" customFormat="1" ht="18.899999999999999" customHeight="1" thickBot="1">
      <c r="B12" s="233"/>
      <c r="C12" s="239" t="s">
        <v>144</v>
      </c>
      <c r="D12" s="235"/>
      <c r="E12" s="140">
        <f>ROUND(+E11/G11,4)</f>
        <v>0.626</v>
      </c>
      <c r="F12" s="140">
        <f>ROUND(+F11/G11,4)</f>
        <v>0.374</v>
      </c>
      <c r="G12" s="141">
        <f>SUM(E12:F12)</f>
        <v>1</v>
      </c>
      <c r="H12" s="240"/>
      <c r="J12" s="303"/>
      <c r="K12" s="303"/>
    </row>
    <row r="13" spans="1:11" s="232" customFormat="1" ht="15" customHeight="1" thickTop="1">
      <c r="A13" s="233"/>
      <c r="B13" s="233"/>
      <c r="D13" s="235"/>
      <c r="J13" s="303"/>
      <c r="K13" s="303"/>
    </row>
    <row r="14" spans="1:11" s="232" customFormat="1" ht="15" customHeight="1">
      <c r="A14" s="236">
        <v>3</v>
      </c>
      <c r="B14" s="236" t="s">
        <v>142</v>
      </c>
      <c r="C14" s="237" t="s">
        <v>146</v>
      </c>
      <c r="D14" s="235"/>
      <c r="J14" s="303"/>
      <c r="K14" s="303"/>
    </row>
    <row r="15" spans="1:11" s="232" customFormat="1" ht="15" customHeight="1">
      <c r="A15" s="233"/>
      <c r="B15" s="233"/>
      <c r="C15" s="243" t="s">
        <v>147</v>
      </c>
      <c r="D15" s="241">
        <v>44196</v>
      </c>
      <c r="E15" s="137">
        <v>4405569600</v>
      </c>
      <c r="F15" s="137">
        <v>4221953175</v>
      </c>
      <c r="G15" s="148">
        <f>SUM(E15:F15)</f>
        <v>8627522775</v>
      </c>
      <c r="H15" s="244"/>
      <c r="J15" s="303"/>
      <c r="K15" s="303"/>
    </row>
    <row r="16" spans="1:11" s="232" customFormat="1" ht="15" customHeight="1">
      <c r="A16" s="233"/>
      <c r="B16" s="233"/>
      <c r="C16" s="243" t="s">
        <v>148</v>
      </c>
      <c r="D16" s="241">
        <v>44196</v>
      </c>
      <c r="E16" s="137">
        <v>1641489956</v>
      </c>
      <c r="F16" s="137">
        <v>0</v>
      </c>
      <c r="G16" s="147">
        <f>SUM(E16:F16)</f>
        <v>1641489956</v>
      </c>
      <c r="H16" s="244"/>
      <c r="J16" s="303"/>
      <c r="K16" s="303"/>
    </row>
    <row r="17" spans="1:11" s="232" customFormat="1" ht="15" customHeight="1">
      <c r="A17" s="233"/>
      <c r="B17" s="233"/>
      <c r="C17" s="243" t="s">
        <v>149</v>
      </c>
      <c r="D17" s="241">
        <v>44196</v>
      </c>
      <c r="E17" s="137">
        <v>238218585</v>
      </c>
      <c r="F17" s="137">
        <v>42710271</v>
      </c>
      <c r="G17" s="147">
        <f>SUM(E17:F17)</f>
        <v>280928856</v>
      </c>
      <c r="H17" s="244"/>
      <c r="J17" s="303"/>
      <c r="K17" s="303"/>
    </row>
    <row r="18" spans="1:11" s="232" customFormat="1" ht="15" customHeight="1">
      <c r="A18" s="233"/>
      <c r="B18" s="233"/>
      <c r="C18" s="243" t="s">
        <v>141</v>
      </c>
      <c r="D18" s="245"/>
      <c r="E18" s="151">
        <f>SUM(E15:E17)</f>
        <v>6285278141</v>
      </c>
      <c r="F18" s="151">
        <f>SUM(F15:F17)</f>
        <v>4264663446</v>
      </c>
      <c r="G18" s="151">
        <f>SUM(G15:G17)</f>
        <v>10549941587</v>
      </c>
      <c r="H18" s="246"/>
      <c r="J18" s="303"/>
      <c r="K18" s="303"/>
    </row>
    <row r="19" spans="1:11" s="232" customFormat="1" ht="18.899999999999999" customHeight="1" thickBot="1">
      <c r="B19" s="233"/>
      <c r="C19" s="239" t="s">
        <v>144</v>
      </c>
      <c r="D19" s="235"/>
      <c r="E19" s="140">
        <f>ROUND(+E18/G18,4)</f>
        <v>0.5958</v>
      </c>
      <c r="F19" s="140">
        <f>ROUND(+F18/G18,4)</f>
        <v>0.4042</v>
      </c>
      <c r="G19" s="141">
        <f>SUM(E19:F19)</f>
        <v>1</v>
      </c>
      <c r="H19" s="240"/>
      <c r="J19" s="303"/>
      <c r="K19" s="303"/>
    </row>
    <row r="20" spans="1:11" s="232" customFormat="1" ht="15" customHeight="1" thickTop="1">
      <c r="A20" s="233"/>
      <c r="B20" s="233"/>
      <c r="D20" s="235"/>
      <c r="J20" s="303"/>
      <c r="K20" s="303"/>
    </row>
    <row r="21" spans="1:11" s="232" customFormat="1" ht="15" customHeight="1">
      <c r="A21" s="236">
        <v>4</v>
      </c>
      <c r="B21" s="236" t="s">
        <v>142</v>
      </c>
      <c r="C21" s="237" t="s">
        <v>150</v>
      </c>
      <c r="D21" s="235" t="s">
        <v>151</v>
      </c>
      <c r="J21" s="303"/>
      <c r="K21" s="303"/>
    </row>
    <row r="22" spans="1:11" s="232" customFormat="1" ht="15" customHeight="1">
      <c r="A22" s="233"/>
      <c r="B22" s="233"/>
      <c r="C22" s="243" t="s">
        <v>152</v>
      </c>
      <c r="D22" s="241">
        <v>44196</v>
      </c>
      <c r="E22" s="137">
        <f>+E8</f>
        <v>1181577</v>
      </c>
      <c r="F22" s="137">
        <f>+F8</f>
        <v>850720</v>
      </c>
      <c r="G22" s="137">
        <f>SUM(E22:F22)</f>
        <v>2032297</v>
      </c>
      <c r="H22" s="238"/>
      <c r="J22" s="303"/>
      <c r="K22" s="303"/>
    </row>
    <row r="23" spans="1:11" s="232" customFormat="1" ht="15" customHeight="1">
      <c r="A23" s="233"/>
      <c r="B23" s="233"/>
      <c r="C23" s="239" t="s">
        <v>153</v>
      </c>
      <c r="D23" s="233"/>
      <c r="E23" s="153">
        <f>+E22/G22</f>
        <v>0.58139976588067588</v>
      </c>
      <c r="F23" s="153">
        <f>+F22/G22</f>
        <v>0.41860023411932412</v>
      </c>
      <c r="G23" s="248">
        <f>SUM(E23:F23)</f>
        <v>1</v>
      </c>
      <c r="H23" s="240"/>
      <c r="J23" s="303"/>
      <c r="K23" s="303"/>
    </row>
    <row r="24" spans="1:11" s="232" customFormat="1" ht="15" customHeight="1">
      <c r="A24" s="233"/>
      <c r="B24" s="233"/>
      <c r="D24" s="235"/>
      <c r="J24" s="303"/>
      <c r="K24" s="303"/>
    </row>
    <row r="25" spans="1:11" s="232" customFormat="1" ht="15" customHeight="1">
      <c r="A25" s="233"/>
      <c r="B25" s="233"/>
      <c r="C25" s="232" t="s">
        <v>154</v>
      </c>
      <c r="D25" s="241">
        <v>44196</v>
      </c>
      <c r="E25" s="137">
        <v>59768671.730000004</v>
      </c>
      <c r="F25" s="137">
        <v>26253908.610000003</v>
      </c>
      <c r="G25" s="247">
        <f>SUM(E25:F25)</f>
        <v>86022580.340000004</v>
      </c>
      <c r="H25" s="238"/>
      <c r="J25" s="303"/>
      <c r="K25" s="303"/>
    </row>
    <row r="26" spans="1:11" s="232" customFormat="1" ht="15" customHeight="1">
      <c r="A26" s="233"/>
      <c r="B26" s="233"/>
      <c r="C26" s="239" t="s">
        <v>153</v>
      </c>
      <c r="D26" s="235"/>
      <c r="E26" s="153">
        <f>+E25/G25</f>
        <v>0.69480212629948179</v>
      </c>
      <c r="F26" s="153">
        <f>+F25/G25</f>
        <v>0.30519787370051821</v>
      </c>
      <c r="G26" s="248">
        <f>SUM(E26:F26)</f>
        <v>1</v>
      </c>
      <c r="H26" s="240"/>
      <c r="J26" s="303"/>
      <c r="K26" s="303"/>
    </row>
    <row r="27" spans="1:11" s="232" customFormat="1" ht="15" customHeight="1">
      <c r="A27" s="233"/>
      <c r="B27" s="233"/>
      <c r="D27" s="235"/>
      <c r="J27" s="303"/>
      <c r="K27" s="303"/>
    </row>
    <row r="28" spans="1:11" s="232" customFormat="1" ht="15" customHeight="1">
      <c r="A28" s="249"/>
      <c r="B28" s="233"/>
      <c r="C28" s="232" t="s">
        <v>155</v>
      </c>
      <c r="D28" s="241">
        <v>44196</v>
      </c>
      <c r="E28" s="137">
        <v>75670569.030000031</v>
      </c>
      <c r="F28" s="137">
        <v>34119707.200000003</v>
      </c>
      <c r="G28" s="157">
        <f>SUM(E28:F28)</f>
        <v>109790276.23000003</v>
      </c>
      <c r="H28" s="238"/>
      <c r="J28" s="303"/>
      <c r="K28" s="303"/>
    </row>
    <row r="29" spans="1:11" s="232" customFormat="1" ht="15" customHeight="1">
      <c r="A29" s="233"/>
      <c r="B29" s="233"/>
      <c r="C29" s="239" t="s">
        <v>153</v>
      </c>
      <c r="D29" s="250"/>
      <c r="E29" s="153">
        <f>+E28/G28</f>
        <v>0.68922833267563233</v>
      </c>
      <c r="F29" s="153">
        <f>+F28/G28</f>
        <v>0.31077166732436767</v>
      </c>
      <c r="G29" s="248">
        <f>SUM(E29:F29)</f>
        <v>1</v>
      </c>
      <c r="H29" s="240"/>
      <c r="J29" s="303"/>
      <c r="K29" s="303"/>
    </row>
    <row r="30" spans="1:11" s="232" customFormat="1" ht="15" customHeight="1">
      <c r="A30" s="233"/>
      <c r="B30" s="233"/>
      <c r="D30" s="235"/>
      <c r="J30" s="303"/>
      <c r="K30" s="303"/>
    </row>
    <row r="31" spans="1:11" s="232" customFormat="1" ht="15" customHeight="1">
      <c r="A31" s="249"/>
      <c r="B31" s="233"/>
      <c r="C31" s="232" t="s">
        <v>156</v>
      </c>
      <c r="D31" s="241">
        <v>44196</v>
      </c>
      <c r="E31" s="137">
        <v>5607451733.7266665</v>
      </c>
      <c r="F31" s="137">
        <v>2583606244.715416</v>
      </c>
      <c r="G31" s="137">
        <f>SUM(E31:F31)</f>
        <v>8191057978.4420824</v>
      </c>
      <c r="H31" s="238"/>
      <c r="J31" s="304"/>
      <c r="K31" s="304"/>
    </row>
    <row r="32" spans="1:11" s="232" customFormat="1" ht="15" customHeight="1">
      <c r="A32" s="233"/>
      <c r="B32" s="233"/>
      <c r="C32" s="239" t="s">
        <v>153</v>
      </c>
      <c r="D32" s="235"/>
      <c r="E32" s="153">
        <f>+E31/G31</f>
        <v>0.68458210752320781</v>
      </c>
      <c r="F32" s="153">
        <f>+F31/G31</f>
        <v>0.31541789247679225</v>
      </c>
      <c r="G32" s="248">
        <f>SUM(E32:F32)</f>
        <v>1</v>
      </c>
      <c r="H32" s="240"/>
      <c r="J32" s="303"/>
      <c r="K32" s="303"/>
    </row>
    <row r="33" spans="1:11" s="232" customFormat="1" ht="15" customHeight="1">
      <c r="A33" s="233"/>
      <c r="D33" s="235"/>
      <c r="E33" s="251"/>
      <c r="F33" s="251"/>
      <c r="G33" s="251"/>
      <c r="J33" s="303"/>
      <c r="K33" s="303"/>
    </row>
    <row r="34" spans="1:11" s="232" customFormat="1" ht="15" customHeight="1">
      <c r="A34" s="233"/>
      <c r="C34" s="232" t="s">
        <v>157</v>
      </c>
      <c r="D34" s="235"/>
      <c r="E34" s="160">
        <f>+E32+E29+E26+E23</f>
        <v>2.6500123323789979</v>
      </c>
      <c r="F34" s="160">
        <f>+F32+F29+F26+F23</f>
        <v>1.3499876676210023</v>
      </c>
      <c r="G34" s="160">
        <f>+G32+G29+G26+G23</f>
        <v>4</v>
      </c>
      <c r="H34" s="240"/>
      <c r="J34" s="303"/>
      <c r="K34" s="303"/>
    </row>
    <row r="35" spans="1:11" s="232" customFormat="1" ht="18.899999999999999" customHeight="1" thickBot="1">
      <c r="C35" s="232" t="s">
        <v>144</v>
      </c>
      <c r="D35" s="235"/>
      <c r="E35" s="140">
        <f>ROUND(+E34/4,4)</f>
        <v>0.66249999999999998</v>
      </c>
      <c r="F35" s="140">
        <f>ROUND(+F34/4,4)</f>
        <v>0.33750000000000002</v>
      </c>
      <c r="G35" s="141">
        <f>+G34/4</f>
        <v>1</v>
      </c>
      <c r="H35" s="240"/>
      <c r="J35" s="303"/>
      <c r="K35" s="303"/>
    </row>
    <row r="36" spans="1:11" s="232" customFormat="1" ht="15" customHeight="1" thickTop="1">
      <c r="D36" s="235"/>
      <c r="J36" s="303"/>
      <c r="K36" s="303"/>
    </row>
    <row r="37" spans="1:11" s="232" customFormat="1" ht="15" customHeight="1">
      <c r="A37" s="236">
        <v>5</v>
      </c>
      <c r="B37" s="236" t="s">
        <v>142</v>
      </c>
      <c r="C37" s="237" t="s">
        <v>158</v>
      </c>
      <c r="D37" s="235"/>
      <c r="J37" s="303"/>
      <c r="K37" s="303"/>
    </row>
    <row r="38" spans="1:11" s="232" customFormat="1" ht="15" customHeight="1">
      <c r="C38" s="239" t="s">
        <v>159</v>
      </c>
      <c r="D38" s="241">
        <v>44196</v>
      </c>
      <c r="E38" s="137">
        <v>67067413.680000007</v>
      </c>
      <c r="F38" s="137">
        <v>27486340.700000003</v>
      </c>
      <c r="G38" s="137">
        <f>SUM(E38:F38)</f>
        <v>94553754.38000001</v>
      </c>
      <c r="H38" s="238"/>
      <c r="I38" s="232" t="s">
        <v>160</v>
      </c>
      <c r="J38" s="303"/>
      <c r="K38" s="303"/>
    </row>
    <row r="39" spans="1:11" s="232" customFormat="1" ht="15" customHeight="1">
      <c r="C39" s="232" t="s">
        <v>141</v>
      </c>
      <c r="D39" s="235"/>
      <c r="E39" s="161">
        <f>SUM(E38:E38)</f>
        <v>67067413.680000007</v>
      </c>
      <c r="F39" s="161">
        <f>SUM(F38:F38)</f>
        <v>27486340.700000003</v>
      </c>
      <c r="G39" s="161">
        <f>SUM(G38:G38)</f>
        <v>94553754.38000001</v>
      </c>
      <c r="H39" s="247"/>
      <c r="J39" s="303"/>
      <c r="K39" s="303"/>
    </row>
    <row r="40" spans="1:11" s="232" customFormat="1" ht="18.899999999999999" customHeight="1" thickBot="1">
      <c r="C40" s="232" t="s">
        <v>144</v>
      </c>
      <c r="D40" s="235"/>
      <c r="E40" s="140">
        <f>ROUND(+E39/G39,4)</f>
        <v>0.70930000000000004</v>
      </c>
      <c r="F40" s="140">
        <f>ROUND(+F39/G39,4)</f>
        <v>0.29070000000000001</v>
      </c>
      <c r="G40" s="252">
        <f>SUM(E40:F40)</f>
        <v>1</v>
      </c>
      <c r="H40" s="240"/>
      <c r="J40" s="303"/>
      <c r="K40" s="303"/>
    </row>
    <row r="41" spans="1:11" s="232" customFormat="1" ht="15" customHeight="1" thickTop="1">
      <c r="D41" s="233"/>
      <c r="J41" s="303"/>
      <c r="K41" s="303"/>
    </row>
    <row r="42" spans="1:11" s="232" customFormat="1" ht="15" customHeight="1">
      <c r="A42" s="236">
        <v>6</v>
      </c>
      <c r="C42" s="237" t="s">
        <v>161</v>
      </c>
      <c r="D42" s="241">
        <v>44196</v>
      </c>
      <c r="F42" s="233" t="s">
        <v>162</v>
      </c>
      <c r="J42" s="303"/>
      <c r="K42" s="303"/>
    </row>
    <row r="43" spans="1:11" ht="15" customHeight="1">
      <c r="A43" s="232"/>
      <c r="B43" s="232"/>
      <c r="C43" s="232" t="s">
        <v>163</v>
      </c>
      <c r="D43" s="233"/>
      <c r="E43" s="232"/>
      <c r="F43" s="137">
        <v>148057613.35000002</v>
      </c>
      <c r="G43" s="305">
        <v>0.49083053809347571</v>
      </c>
      <c r="J43" s="303"/>
      <c r="K43" s="303"/>
    </row>
    <row r="44" spans="1:11" ht="15" customHeight="1">
      <c r="A44" s="232"/>
      <c r="B44" s="232"/>
      <c r="C44" s="232" t="s">
        <v>164</v>
      </c>
      <c r="D44" s="233"/>
      <c r="E44" s="232"/>
      <c r="F44" s="137">
        <v>4371320.9000000004</v>
      </c>
      <c r="G44" s="305">
        <v>1.4491505981892531E-2</v>
      </c>
      <c r="J44" s="303"/>
      <c r="K44" s="303"/>
    </row>
    <row r="45" spans="1:11" ht="15" customHeight="1">
      <c r="A45" s="232"/>
      <c r="B45" s="232"/>
      <c r="C45" s="232" t="s">
        <v>165</v>
      </c>
      <c r="D45" s="233"/>
      <c r="E45" s="232"/>
      <c r="F45" s="137">
        <v>149218175.81999999</v>
      </c>
      <c r="G45" s="305">
        <v>0.49467795592463165</v>
      </c>
      <c r="J45" s="303"/>
      <c r="K45" s="303"/>
    </row>
    <row r="46" spans="1:11" ht="15" customHeight="1" thickBot="1">
      <c r="A46" s="232"/>
      <c r="B46" s="232"/>
      <c r="C46" s="232" t="s">
        <v>166</v>
      </c>
      <c r="D46" s="233"/>
      <c r="E46" s="232"/>
      <c r="F46" s="253">
        <f>SUM(F43:F45)</f>
        <v>301647110.07000005</v>
      </c>
      <c r="G46" s="252">
        <f>SUM(G43:G45)</f>
        <v>1</v>
      </c>
      <c r="J46" s="303"/>
      <c r="K46" s="303"/>
    </row>
    <row r="47" spans="1:11" ht="15" customHeight="1" thickTop="1">
      <c r="J47" s="303"/>
      <c r="K47" s="303"/>
    </row>
  </sheetData>
  <pageMargins left="0.5" right="0.41" top="0.75" bottom="0.5" header="0.5" footer="0.25"/>
  <pageSetup scale="50" orientation="portrait" r:id="rId1"/>
  <headerFooter alignWithMargins="0">
    <oddFooter xml:space="preserve">&amp;C
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zoomScaleNormal="100" workbookViewId="0">
      <pane xSplit="4" ySplit="6" topLeftCell="E7" activePane="bottomRight" state="frozen"/>
      <selection activeCell="P24" sqref="P24"/>
      <selection pane="topRight" activeCell="P24" sqref="P24"/>
      <selection pane="bottomLeft" activeCell="P24" sqref="P24"/>
      <selection pane="bottomRight" activeCell="M26" sqref="M26"/>
    </sheetView>
  </sheetViews>
  <sheetFormatPr defaultColWidth="7.33203125" defaultRowHeight="15" customHeight="1"/>
  <cols>
    <col min="1" max="1" width="6.5546875" style="127" customWidth="1"/>
    <col min="2" max="2" width="1.5546875" style="127" customWidth="1"/>
    <col min="3" max="3" width="45" style="127" bestFit="1" customWidth="1"/>
    <col min="4" max="4" width="9.88671875" style="128" bestFit="1" customWidth="1"/>
    <col min="5" max="5" width="14.6640625" style="127" bestFit="1" customWidth="1"/>
    <col min="6" max="6" width="14.5546875" style="127" bestFit="1" customWidth="1"/>
    <col min="7" max="7" width="14.33203125" style="127" bestFit="1" customWidth="1"/>
    <col min="8" max="8" width="9.44140625" style="127" customWidth="1"/>
    <col min="9" max="16384" width="7.33203125" style="127"/>
  </cols>
  <sheetData>
    <row r="1" spans="1:8" ht="15" customHeight="1">
      <c r="G1" s="129"/>
    </row>
    <row r="2" spans="1:8" ht="14.25" customHeight="1">
      <c r="A2" s="130" t="s">
        <v>135</v>
      </c>
      <c r="B2" s="130"/>
      <c r="C2" s="130"/>
      <c r="D2" s="130"/>
      <c r="E2" s="130"/>
      <c r="F2" s="130"/>
      <c r="G2" s="130"/>
    </row>
    <row r="3" spans="1:8" ht="15" customHeight="1">
      <c r="A3" s="296" t="s">
        <v>406</v>
      </c>
      <c r="B3" s="130"/>
      <c r="C3" s="130"/>
      <c r="D3" s="130"/>
      <c r="E3" s="130"/>
      <c r="F3" s="130"/>
      <c r="G3" s="130"/>
    </row>
    <row r="4" spans="1:8" ht="15" customHeight="1">
      <c r="A4" s="130" t="s">
        <v>136</v>
      </c>
      <c r="B4" s="130"/>
      <c r="C4" s="130"/>
      <c r="D4" s="130"/>
      <c r="E4" s="130"/>
      <c r="F4" s="130"/>
      <c r="G4" s="130"/>
    </row>
    <row r="5" spans="1:8" s="131" customFormat="1" ht="15" customHeight="1">
      <c r="C5" s="132"/>
      <c r="D5" s="132"/>
    </row>
    <row r="6" spans="1:8" s="131" customFormat="1" ht="15" customHeight="1">
      <c r="A6" s="133" t="s">
        <v>137</v>
      </c>
      <c r="B6" s="133"/>
      <c r="C6" s="133" t="s">
        <v>138</v>
      </c>
      <c r="D6" s="133"/>
      <c r="E6" s="133" t="s">
        <v>139</v>
      </c>
      <c r="F6" s="133" t="s">
        <v>140</v>
      </c>
      <c r="G6" s="133" t="s">
        <v>141</v>
      </c>
    </row>
    <row r="7" spans="1:8" s="131" customFormat="1" ht="29.25" customHeight="1">
      <c r="D7" s="134"/>
    </row>
    <row r="8" spans="1:8" s="131" customFormat="1" ht="15" customHeight="1">
      <c r="A8" s="135">
        <v>1</v>
      </c>
      <c r="B8" s="135" t="s">
        <v>142</v>
      </c>
      <c r="C8" s="136" t="s">
        <v>143</v>
      </c>
      <c r="D8" s="143">
        <v>43830</v>
      </c>
      <c r="E8" s="137">
        <v>1165699</v>
      </c>
      <c r="F8" s="137">
        <v>841427</v>
      </c>
      <c r="G8" s="137">
        <f>SUM(E8:F8)</f>
        <v>2007126</v>
      </c>
      <c r="H8" s="138"/>
    </row>
    <row r="9" spans="1:8" s="131" customFormat="1" ht="18.899999999999999" customHeight="1" thickBot="1">
      <c r="B9" s="132"/>
      <c r="C9" s="139" t="s">
        <v>144</v>
      </c>
      <c r="D9" s="132"/>
      <c r="E9" s="140">
        <f>ROUND(+E8/G8,4)</f>
        <v>0.58079999999999998</v>
      </c>
      <c r="F9" s="140">
        <f>ROUND(+F8/G8,4)</f>
        <v>0.41920000000000002</v>
      </c>
      <c r="G9" s="141">
        <f>SUM(E9:F9)</f>
        <v>1</v>
      </c>
      <c r="H9" s="142"/>
    </row>
    <row r="10" spans="1:8" s="131" customFormat="1" ht="15" customHeight="1" thickTop="1">
      <c r="A10" s="132"/>
      <c r="B10" s="132"/>
      <c r="D10" s="143"/>
    </row>
    <row r="11" spans="1:8" s="131" customFormat="1" ht="15" customHeight="1">
      <c r="A11" s="135">
        <v>2</v>
      </c>
      <c r="B11" s="135" t="s">
        <v>142</v>
      </c>
      <c r="C11" s="136" t="s">
        <v>145</v>
      </c>
      <c r="D11" s="143">
        <v>43830</v>
      </c>
      <c r="E11" s="137">
        <v>801558</v>
      </c>
      <c r="F11" s="137">
        <v>478801</v>
      </c>
      <c r="G11" s="144">
        <f>SUM(E11:F11)</f>
        <v>1280359</v>
      </c>
      <c r="H11" s="145"/>
    </row>
    <row r="12" spans="1:8" s="131" customFormat="1" ht="18.899999999999999" customHeight="1" thickBot="1">
      <c r="B12" s="132"/>
      <c r="C12" s="139" t="s">
        <v>144</v>
      </c>
      <c r="D12" s="134"/>
      <c r="E12" s="140">
        <f>ROUND(+E11/G11,4)</f>
        <v>0.626</v>
      </c>
      <c r="F12" s="140">
        <f>ROUND(+F11/G11,4)</f>
        <v>0.374</v>
      </c>
      <c r="G12" s="141">
        <f>SUM(E12:F12)</f>
        <v>1</v>
      </c>
      <c r="H12" s="142"/>
    </row>
    <row r="13" spans="1:8" s="131" customFormat="1" ht="15" customHeight="1" thickTop="1">
      <c r="A13" s="132"/>
      <c r="B13" s="132"/>
      <c r="D13" s="134"/>
    </row>
    <row r="14" spans="1:8" s="131" customFormat="1" ht="15" customHeight="1">
      <c r="A14" s="135">
        <v>3</v>
      </c>
      <c r="B14" s="135" t="s">
        <v>142</v>
      </c>
      <c r="C14" s="136" t="s">
        <v>146</v>
      </c>
      <c r="D14" s="134"/>
    </row>
    <row r="15" spans="1:8" s="131" customFormat="1" ht="15" customHeight="1">
      <c r="A15" s="132"/>
      <c r="B15" s="132"/>
      <c r="C15" s="146" t="s">
        <v>147</v>
      </c>
      <c r="D15" s="143">
        <v>43830</v>
      </c>
      <c r="E15" s="206">
        <v>4166559339</v>
      </c>
      <c r="F15" s="206">
        <v>3952014250</v>
      </c>
      <c r="G15" s="148">
        <f>SUM(E15:F15)</f>
        <v>8118573589</v>
      </c>
      <c r="H15" s="149"/>
    </row>
    <row r="16" spans="1:8" s="131" customFormat="1" ht="15" customHeight="1">
      <c r="A16" s="132"/>
      <c r="B16" s="132"/>
      <c r="C16" s="146" t="s">
        <v>148</v>
      </c>
      <c r="D16" s="143">
        <v>43830</v>
      </c>
      <c r="E16" s="206">
        <v>1610794348</v>
      </c>
      <c r="F16" s="206">
        <v>0</v>
      </c>
      <c r="G16" s="147">
        <f>SUM(E16:F16)</f>
        <v>1610794348</v>
      </c>
      <c r="H16" s="149"/>
    </row>
    <row r="17" spans="1:8" s="131" customFormat="1" ht="15" customHeight="1">
      <c r="A17" s="132"/>
      <c r="B17" s="132"/>
      <c r="C17" s="146" t="s">
        <v>149</v>
      </c>
      <c r="D17" s="143">
        <v>43830</v>
      </c>
      <c r="E17" s="207">
        <v>230459020</v>
      </c>
      <c r="F17" s="207">
        <v>38752321</v>
      </c>
      <c r="G17" s="147">
        <f>SUM(E17:F17)</f>
        <v>269211341</v>
      </c>
      <c r="H17" s="149"/>
    </row>
    <row r="18" spans="1:8" s="131" customFormat="1" ht="15" customHeight="1">
      <c r="A18" s="132"/>
      <c r="B18" s="132"/>
      <c r="C18" s="146" t="s">
        <v>141</v>
      </c>
      <c r="D18" s="150"/>
      <c r="E18" s="151">
        <f>SUM(E15:E17)</f>
        <v>6007812707</v>
      </c>
      <c r="F18" s="151">
        <f>SUM(F15:F17)</f>
        <v>3990766571</v>
      </c>
      <c r="G18" s="151">
        <f>SUM(G15:G17)</f>
        <v>9998579278</v>
      </c>
      <c r="H18" s="152"/>
    </row>
    <row r="19" spans="1:8" s="131" customFormat="1" ht="18.899999999999999" customHeight="1" thickBot="1">
      <c r="B19" s="132"/>
      <c r="C19" s="139" t="s">
        <v>144</v>
      </c>
      <c r="D19" s="134"/>
      <c r="E19" s="140">
        <f>ROUND(+E18/G18,4)</f>
        <v>0.60089999999999999</v>
      </c>
      <c r="F19" s="140">
        <f>ROUND(+F18/G18,4)</f>
        <v>0.39910000000000001</v>
      </c>
      <c r="G19" s="141">
        <f>SUM(E19:F19)</f>
        <v>1</v>
      </c>
      <c r="H19" s="142"/>
    </row>
    <row r="20" spans="1:8" s="131" customFormat="1" ht="15" customHeight="1" thickTop="1">
      <c r="A20" s="132"/>
      <c r="B20" s="132"/>
      <c r="D20" s="134"/>
    </row>
    <row r="21" spans="1:8" s="131" customFormat="1" ht="15" customHeight="1">
      <c r="A21" s="135">
        <v>4</v>
      </c>
      <c r="B21" s="135" t="s">
        <v>142</v>
      </c>
      <c r="C21" s="136" t="s">
        <v>150</v>
      </c>
      <c r="D21" s="134" t="s">
        <v>151</v>
      </c>
    </row>
    <row r="22" spans="1:8" s="131" customFormat="1" ht="15" customHeight="1">
      <c r="A22" s="132"/>
      <c r="B22" s="132"/>
      <c r="C22" s="146" t="s">
        <v>152</v>
      </c>
      <c r="D22" s="143">
        <v>43830</v>
      </c>
      <c r="E22" s="137">
        <f>+E8</f>
        <v>1165699</v>
      </c>
      <c r="F22" s="137">
        <f>+F8</f>
        <v>841427</v>
      </c>
      <c r="G22" s="137">
        <f>SUM(E22:F22)</f>
        <v>2007126</v>
      </c>
      <c r="H22" s="138"/>
    </row>
    <row r="23" spans="1:8" s="131" customFormat="1" ht="15" customHeight="1">
      <c r="A23" s="132"/>
      <c r="B23" s="132"/>
      <c r="C23" s="139" t="s">
        <v>153</v>
      </c>
      <c r="D23" s="132"/>
      <c r="E23" s="153">
        <f>+E22/G22</f>
        <v>0.58078018021788369</v>
      </c>
      <c r="F23" s="153">
        <f>+F22/G22</f>
        <v>0.41921981978211631</v>
      </c>
      <c r="G23" s="154">
        <f>SUM(E23:F23)</f>
        <v>1</v>
      </c>
      <c r="H23" s="142"/>
    </row>
    <row r="24" spans="1:8" s="131" customFormat="1" ht="15" customHeight="1">
      <c r="A24" s="132"/>
      <c r="B24" s="132"/>
      <c r="D24" s="134"/>
    </row>
    <row r="25" spans="1:8" s="131" customFormat="1" ht="15" customHeight="1">
      <c r="A25" s="132"/>
      <c r="B25" s="132"/>
      <c r="C25" s="131" t="s">
        <v>154</v>
      </c>
      <c r="D25" s="143">
        <v>43830</v>
      </c>
      <c r="E25" s="137">
        <v>57293748.480000004</v>
      </c>
      <c r="F25" s="137">
        <v>25939781.139999997</v>
      </c>
      <c r="G25" s="155">
        <f>SUM(E25:F25)</f>
        <v>83233529.620000005</v>
      </c>
      <c r="H25" s="138"/>
    </row>
    <row r="26" spans="1:8" s="131" customFormat="1" ht="15" customHeight="1">
      <c r="A26" s="132"/>
      <c r="B26" s="132"/>
      <c r="C26" s="139" t="s">
        <v>153</v>
      </c>
      <c r="D26" s="134"/>
      <c r="E26" s="153">
        <f>+E25/G25</f>
        <v>0.68834937964991716</v>
      </c>
      <c r="F26" s="153">
        <f>+F25/G25</f>
        <v>0.31165062035008284</v>
      </c>
      <c r="G26" s="154">
        <f>SUM(E26:F26)</f>
        <v>1</v>
      </c>
      <c r="H26" s="142"/>
    </row>
    <row r="27" spans="1:8" s="131" customFormat="1" ht="15" customHeight="1">
      <c r="A27" s="132"/>
      <c r="B27" s="132"/>
      <c r="D27" s="134"/>
    </row>
    <row r="28" spans="1:8" s="131" customFormat="1" ht="15" customHeight="1">
      <c r="A28" s="156"/>
      <c r="B28" s="132"/>
      <c r="C28" s="131" t="s">
        <v>155</v>
      </c>
      <c r="D28" s="143">
        <v>43830</v>
      </c>
      <c r="E28" s="206">
        <v>70896439.959999993</v>
      </c>
      <c r="F28" s="206">
        <v>32847012.400000013</v>
      </c>
      <c r="G28" s="157">
        <f>SUM(E28:F28)</f>
        <v>103743452.36000001</v>
      </c>
      <c r="H28" s="138"/>
    </row>
    <row r="29" spans="1:8" s="131" customFormat="1" ht="15" customHeight="1">
      <c r="A29" s="132"/>
      <c r="B29" s="132"/>
      <c r="C29" s="139" t="s">
        <v>153</v>
      </c>
      <c r="D29" s="158"/>
      <c r="E29" s="153">
        <f>+E28/G28</f>
        <v>0.68338230844663195</v>
      </c>
      <c r="F29" s="153">
        <f>+F28/G28</f>
        <v>0.316617691553368</v>
      </c>
      <c r="G29" s="154">
        <f>SUM(E29:F29)</f>
        <v>1</v>
      </c>
      <c r="H29" s="142"/>
    </row>
    <row r="30" spans="1:8" s="131" customFormat="1" ht="15" customHeight="1">
      <c r="A30" s="132"/>
      <c r="B30" s="132"/>
      <c r="D30" s="134"/>
    </row>
    <row r="31" spans="1:8" s="131" customFormat="1" ht="15" customHeight="1">
      <c r="A31" s="156"/>
      <c r="B31" s="132"/>
      <c r="C31" s="131" t="s">
        <v>156</v>
      </c>
      <c r="D31" s="143">
        <v>43830</v>
      </c>
      <c r="E31" s="206">
        <v>5709956719.251667</v>
      </c>
      <c r="F31" s="206">
        <v>2427713526.0904169</v>
      </c>
      <c r="G31" s="137">
        <f>SUM(E31:F31)</f>
        <v>8137670245.3420839</v>
      </c>
      <c r="H31" s="138"/>
    </row>
    <row r="32" spans="1:8" s="131" customFormat="1" ht="15" customHeight="1">
      <c r="A32" s="132"/>
      <c r="B32" s="132"/>
      <c r="C32" s="139" t="s">
        <v>153</v>
      </c>
      <c r="D32" s="134"/>
      <c r="E32" s="153">
        <f>+E31/G31</f>
        <v>0.70166970976981846</v>
      </c>
      <c r="F32" s="153">
        <f>+F31/G31</f>
        <v>0.29833029023018159</v>
      </c>
      <c r="G32" s="154">
        <f>SUM(E32:F32)</f>
        <v>1</v>
      </c>
      <c r="H32" s="142"/>
    </row>
    <row r="33" spans="1:9" s="131" customFormat="1" ht="15" customHeight="1">
      <c r="A33" s="132"/>
      <c r="D33" s="134"/>
      <c r="E33" s="159"/>
      <c r="F33" s="159"/>
      <c r="G33" s="159"/>
    </row>
    <row r="34" spans="1:9" s="131" customFormat="1" ht="15" customHeight="1">
      <c r="A34" s="132"/>
      <c r="C34" s="131" t="s">
        <v>157</v>
      </c>
      <c r="D34" s="134"/>
      <c r="E34" s="160">
        <f>+E32+E29+E26+E23</f>
        <v>2.6541815780842515</v>
      </c>
      <c r="F34" s="160">
        <f>+F32+F29+F26+F23</f>
        <v>1.3458184219157487</v>
      </c>
      <c r="G34" s="160">
        <f>+G32+G29+G26+G23</f>
        <v>4</v>
      </c>
      <c r="H34" s="142"/>
    </row>
    <row r="35" spans="1:9" s="131" customFormat="1" ht="18.899999999999999" customHeight="1" thickBot="1">
      <c r="C35" s="131" t="s">
        <v>144</v>
      </c>
      <c r="D35" s="134"/>
      <c r="E35" s="140">
        <f>ROUND(+E34/4,4)</f>
        <v>0.66349999999999998</v>
      </c>
      <c r="F35" s="140">
        <f>ROUND(+F34/4,4)</f>
        <v>0.33650000000000002</v>
      </c>
      <c r="G35" s="141">
        <f>+G34/4</f>
        <v>1</v>
      </c>
      <c r="H35" s="142"/>
    </row>
    <row r="36" spans="1:9" s="131" customFormat="1" ht="15" customHeight="1" thickTop="1">
      <c r="D36" s="134"/>
    </row>
    <row r="37" spans="1:9" s="131" customFormat="1" ht="15" customHeight="1">
      <c r="A37" s="135">
        <v>5</v>
      </c>
      <c r="B37" s="135" t="s">
        <v>142</v>
      </c>
      <c r="C37" s="136" t="s">
        <v>158</v>
      </c>
      <c r="D37" s="134"/>
    </row>
    <row r="38" spans="1:9" s="131" customFormat="1" ht="15" customHeight="1">
      <c r="C38" s="139" t="s">
        <v>159</v>
      </c>
      <c r="D38" s="143">
        <v>43830</v>
      </c>
      <c r="E38" s="206">
        <v>63523701.140000001</v>
      </c>
      <c r="F38" s="206">
        <v>27457459.629999999</v>
      </c>
      <c r="G38" s="137">
        <f>SUM(E38:F38)</f>
        <v>90981160.769999996</v>
      </c>
      <c r="H38" s="138"/>
      <c r="I38" s="131" t="s">
        <v>160</v>
      </c>
    </row>
    <row r="39" spans="1:9" s="131" customFormat="1" ht="15" customHeight="1">
      <c r="C39" s="131" t="s">
        <v>141</v>
      </c>
      <c r="D39" s="134"/>
      <c r="E39" s="161">
        <f>SUM(E38:E38)</f>
        <v>63523701.140000001</v>
      </c>
      <c r="F39" s="161">
        <f>SUM(F38:F38)</f>
        <v>27457459.629999999</v>
      </c>
      <c r="G39" s="161">
        <f>SUM(G38:G38)</f>
        <v>90981160.769999996</v>
      </c>
      <c r="H39" s="155"/>
    </row>
    <row r="40" spans="1:9" s="131" customFormat="1" ht="18.899999999999999" customHeight="1" thickBot="1">
      <c r="C40" s="131" t="s">
        <v>144</v>
      </c>
      <c r="D40" s="134"/>
      <c r="E40" s="140">
        <f>ROUND(+E39/G39,4)</f>
        <v>0.69820000000000004</v>
      </c>
      <c r="F40" s="140">
        <f>ROUND(+F39/G39,4)</f>
        <v>0.30180000000000001</v>
      </c>
      <c r="G40" s="162">
        <f>SUM(E40:F40)</f>
        <v>1</v>
      </c>
      <c r="H40" s="142"/>
    </row>
    <row r="41" spans="1:9" s="131" customFormat="1" ht="15" customHeight="1" thickTop="1">
      <c r="D41" s="132"/>
    </row>
    <row r="42" spans="1:9" s="131" customFormat="1" ht="15" customHeight="1">
      <c r="A42" s="135">
        <v>6</v>
      </c>
      <c r="C42" s="136" t="s">
        <v>161</v>
      </c>
      <c r="D42" s="143">
        <v>43830</v>
      </c>
      <c r="F42" s="132" t="s">
        <v>162</v>
      </c>
    </row>
    <row r="43" spans="1:9" ht="15" customHeight="1">
      <c r="A43" s="131"/>
      <c r="B43" s="131"/>
      <c r="C43" s="131" t="s">
        <v>163</v>
      </c>
      <c r="D43" s="132"/>
      <c r="E43" s="131"/>
      <c r="F43" s="208">
        <v>140293776.69</v>
      </c>
      <c r="G43" s="142">
        <v>0.48546088037267432</v>
      </c>
    </row>
    <row r="44" spans="1:9" ht="15" customHeight="1">
      <c r="A44" s="131"/>
      <c r="B44" s="131"/>
      <c r="C44" s="131" t="s">
        <v>164</v>
      </c>
      <c r="D44" s="132"/>
      <c r="E44" s="131"/>
      <c r="F44" s="206">
        <v>1437598.6800000002</v>
      </c>
      <c r="G44" s="142">
        <v>4.9745465357134413E-3</v>
      </c>
    </row>
    <row r="45" spans="1:9" ht="15" customHeight="1">
      <c r="A45" s="131"/>
      <c r="B45" s="131"/>
      <c r="C45" s="131" t="s">
        <v>165</v>
      </c>
      <c r="D45" s="132"/>
      <c r="E45" s="131"/>
      <c r="F45" s="206">
        <v>147259524.53999999</v>
      </c>
      <c r="G45" s="142">
        <v>0.50956457309161229</v>
      </c>
    </row>
    <row r="46" spans="1:9" ht="15" customHeight="1" thickBot="1">
      <c r="A46" s="131"/>
      <c r="B46" s="131"/>
      <c r="C46" s="131" t="s">
        <v>166</v>
      </c>
      <c r="D46" s="132"/>
      <c r="E46" s="131"/>
      <c r="F46" s="163">
        <v>288990899.90999997</v>
      </c>
      <c r="G46" s="162">
        <f>SUM(G43:G45)</f>
        <v>1</v>
      </c>
    </row>
    <row r="47" spans="1:9" ht="15" customHeight="1" thickTop="1"/>
  </sheetData>
  <pageMargins left="0.5" right="0.41" top="0.75" bottom="0.5" header="0.5" footer="0.25"/>
  <pageSetup scale="54" orientation="portrait" r:id="rId1"/>
  <headerFooter alignWithMargins="0">
    <oddFooter xml:space="preserve">&amp;C
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29"/>
  <sheetViews>
    <sheetView zoomScaleNormal="100" workbookViewId="0">
      <selection activeCell="E22" sqref="E22"/>
    </sheetView>
  </sheetViews>
  <sheetFormatPr defaultColWidth="9.109375" defaultRowHeight="13.2"/>
  <cols>
    <col min="1" max="1" width="30.5546875" style="1" customWidth="1"/>
    <col min="2" max="2" width="13.33203125" style="1" customWidth="1"/>
    <col min="3" max="3" width="15" style="1" customWidth="1"/>
    <col min="4" max="4" width="14.33203125" style="1" customWidth="1"/>
    <col min="5" max="5" width="13.33203125" style="1" bestFit="1" customWidth="1"/>
    <col min="6" max="6" width="13.109375" style="1" customWidth="1"/>
    <col min="7" max="7" width="16.6640625" style="1" customWidth="1"/>
    <col min="8" max="8" width="14.88671875" style="1" customWidth="1"/>
    <col min="9" max="9" width="1.6640625" style="1" bestFit="1" customWidth="1"/>
    <col min="10" max="16384" width="9.109375" style="1"/>
  </cols>
  <sheetData>
    <row r="1" spans="1:8" s="39" customFormat="1">
      <c r="A1" s="53" t="s">
        <v>45</v>
      </c>
      <c r="B1" s="53"/>
      <c r="C1" s="53"/>
      <c r="D1" s="53"/>
      <c r="E1" s="53"/>
      <c r="F1" s="53"/>
      <c r="G1" s="53"/>
      <c r="H1" s="53"/>
    </row>
    <row r="2" spans="1:8" s="39" customFormat="1">
      <c r="A2" s="53" t="s">
        <v>44</v>
      </c>
      <c r="B2" s="53"/>
      <c r="C2" s="53"/>
      <c r="D2" s="53"/>
      <c r="E2" s="53"/>
      <c r="F2" s="53"/>
      <c r="G2" s="53"/>
      <c r="H2" s="53"/>
    </row>
    <row r="3" spans="1:8" s="39" customFormat="1">
      <c r="A3" s="53" t="s">
        <v>43</v>
      </c>
      <c r="B3" s="53"/>
      <c r="C3" s="53"/>
      <c r="D3" s="53"/>
      <c r="E3" s="53"/>
      <c r="F3" s="53"/>
      <c r="G3" s="53"/>
      <c r="H3" s="53"/>
    </row>
    <row r="4" spans="1:8" s="39" customFormat="1">
      <c r="A4" s="52" t="str">
        <f>Lead!A7</f>
        <v>FOR THE TWELVE MONTHS ENDED DECEMBER 31, 2022</v>
      </c>
      <c r="B4" s="53"/>
      <c r="C4" s="53"/>
      <c r="D4" s="53"/>
      <c r="E4" s="53"/>
      <c r="F4" s="53"/>
      <c r="G4" s="53"/>
      <c r="H4" s="53"/>
    </row>
    <row r="5" spans="1:8">
      <c r="A5" s="302"/>
      <c r="B5" s="302"/>
      <c r="C5" s="302"/>
      <c r="D5" s="302"/>
      <c r="E5" s="302"/>
      <c r="F5" s="302"/>
      <c r="G5" s="302"/>
      <c r="H5" s="302"/>
    </row>
    <row r="6" spans="1:8">
      <c r="A6" s="52"/>
      <c r="B6" s="50"/>
      <c r="C6" s="50"/>
      <c r="D6" s="50"/>
      <c r="E6" s="50"/>
      <c r="F6" s="50"/>
      <c r="G6" s="50"/>
      <c r="H6" s="50"/>
    </row>
    <row r="7" spans="1:8">
      <c r="A7" s="52"/>
      <c r="B7" s="82"/>
      <c r="C7" s="82"/>
      <c r="D7" s="82"/>
      <c r="E7" s="82"/>
      <c r="F7" s="82"/>
      <c r="G7" s="82"/>
      <c r="H7" s="82"/>
    </row>
    <row r="8" spans="1:8">
      <c r="A8" s="52"/>
      <c r="B8" s="82"/>
      <c r="C8" s="82"/>
      <c r="D8" s="82"/>
      <c r="E8" s="82" t="s">
        <v>28</v>
      </c>
      <c r="F8" s="82"/>
      <c r="G8" s="82"/>
      <c r="H8" s="82" t="s">
        <v>26</v>
      </c>
    </row>
    <row r="9" spans="1:8">
      <c r="A9" s="51"/>
      <c r="B9" s="82" t="s">
        <v>24</v>
      </c>
      <c r="C9" s="82" t="s">
        <v>23</v>
      </c>
      <c r="D9" s="82" t="s">
        <v>42</v>
      </c>
      <c r="E9" s="82" t="s">
        <v>22</v>
      </c>
      <c r="F9" s="82" t="s">
        <v>42</v>
      </c>
      <c r="G9" s="82" t="s">
        <v>24</v>
      </c>
      <c r="H9" s="82" t="s">
        <v>19</v>
      </c>
    </row>
    <row r="10" spans="1:8">
      <c r="A10" s="48" t="s">
        <v>17</v>
      </c>
      <c r="B10" s="48" t="s">
        <v>19</v>
      </c>
      <c r="C10" s="48" t="s">
        <v>15</v>
      </c>
      <c r="D10" s="48" t="s">
        <v>41</v>
      </c>
      <c r="E10" s="82" t="s">
        <v>13</v>
      </c>
      <c r="F10" s="48" t="s">
        <v>40</v>
      </c>
      <c r="G10" s="48" t="s">
        <v>15</v>
      </c>
      <c r="H10" s="48" t="s">
        <v>10</v>
      </c>
    </row>
    <row r="11" spans="1:8">
      <c r="A11" s="49"/>
      <c r="B11" s="49" t="s">
        <v>39</v>
      </c>
      <c r="C11" s="49" t="s">
        <v>38</v>
      </c>
      <c r="D11" s="49" t="s">
        <v>37</v>
      </c>
      <c r="E11" s="49" t="s">
        <v>36</v>
      </c>
      <c r="F11" s="49" t="s">
        <v>35</v>
      </c>
      <c r="G11" s="49" t="s">
        <v>34</v>
      </c>
      <c r="H11" s="49" t="s">
        <v>33</v>
      </c>
    </row>
    <row r="12" spans="1:8" ht="13.8">
      <c r="A12" s="48"/>
      <c r="B12" s="29" t="s">
        <v>112</v>
      </c>
      <c r="C12" s="29" t="s">
        <v>113</v>
      </c>
      <c r="D12" s="29" t="s">
        <v>113</v>
      </c>
      <c r="E12" s="29" t="s">
        <v>113</v>
      </c>
      <c r="F12" s="29" t="s">
        <v>113</v>
      </c>
      <c r="G12" s="29" t="s">
        <v>113</v>
      </c>
      <c r="H12" s="48"/>
    </row>
    <row r="13" spans="1:8">
      <c r="A13" s="42"/>
      <c r="B13" s="83"/>
      <c r="C13" s="83"/>
      <c r="D13" s="83"/>
      <c r="E13" s="83"/>
      <c r="F13" s="83"/>
      <c r="G13" s="83"/>
      <c r="H13" s="40"/>
    </row>
    <row r="14" spans="1:8">
      <c r="A14" s="42" t="str">
        <f>A23</f>
        <v>12 ME 12/01/2018 AND 8/31/2018</v>
      </c>
      <c r="B14" s="83" t="str">
        <f t="shared" ref="B14:G18" si="0">IF(OR($J23="min",$J23="max"),$J23,B23)</f>
        <v>max</v>
      </c>
      <c r="C14" s="83" t="str">
        <f t="shared" si="0"/>
        <v>max</v>
      </c>
      <c r="D14" s="83" t="str">
        <f t="shared" si="0"/>
        <v>max</v>
      </c>
      <c r="E14" s="83" t="str">
        <f t="shared" si="0"/>
        <v>max</v>
      </c>
      <c r="F14" s="83" t="str">
        <f t="shared" si="0"/>
        <v>max</v>
      </c>
      <c r="G14" s="83" t="str">
        <f t="shared" si="0"/>
        <v>max</v>
      </c>
      <c r="H14" s="40" t="str">
        <f>IF(OR(B14="min",B14="max"),J23,ROUND(B14/G14,9))</f>
        <v>max</v>
      </c>
    </row>
    <row r="15" spans="1:8">
      <c r="A15" s="42" t="str">
        <f>A24</f>
        <v>12 ME 12/01/2019 AND 8/31/2019</v>
      </c>
      <c r="B15" s="83">
        <f t="shared" si="0"/>
        <v>12855225.244000001</v>
      </c>
      <c r="C15" s="83">
        <f t="shared" si="0"/>
        <v>2549682127.7600002</v>
      </c>
      <c r="D15" s="83">
        <f t="shared" si="0"/>
        <v>112614457.91</v>
      </c>
      <c r="E15" s="83">
        <f t="shared" si="0"/>
        <v>301129672.56999999</v>
      </c>
      <c r="F15" s="83">
        <f t="shared" si="0"/>
        <v>346720.2</v>
      </c>
      <c r="G15" s="83">
        <f t="shared" si="0"/>
        <v>2135591277.0800004</v>
      </c>
      <c r="H15" s="40">
        <f>IF(OR(B15="min",B15="max"),J24,ROUND(B15/G15,9))</f>
        <v>6.0195159999999999E-3</v>
      </c>
    </row>
    <row r="16" spans="1:8">
      <c r="A16" s="42" t="str">
        <f>A25</f>
        <v>12 ME 12/01/2020 AND 8/31/2020</v>
      </c>
      <c r="B16" s="83">
        <f t="shared" si="0"/>
        <v>8449494.9601800013</v>
      </c>
      <c r="C16" s="83">
        <f t="shared" si="0"/>
        <v>2319104827.0900002</v>
      </c>
      <c r="D16" s="83">
        <f t="shared" si="0"/>
        <v>80610751.060000002</v>
      </c>
      <c r="E16" s="83">
        <f t="shared" si="0"/>
        <v>155636875.49000001</v>
      </c>
      <c r="F16" s="83">
        <f t="shared" si="0"/>
        <v>351763.14</v>
      </c>
      <c r="G16" s="83">
        <f t="shared" si="0"/>
        <v>2082505437.4000001</v>
      </c>
      <c r="H16" s="40">
        <f>IF(OR(B16="min",B16="max"),J25,ROUND(B16/G16,9))</f>
        <v>4.0573700000000002E-3</v>
      </c>
    </row>
    <row r="17" spans="1:10">
      <c r="A17" s="42" t="str">
        <f>A26</f>
        <v>12 ME 12/01/2021 AND 8/31/2021</v>
      </c>
      <c r="B17" s="83" t="str">
        <f t="shared" si="0"/>
        <v>min</v>
      </c>
      <c r="C17" s="83" t="str">
        <f t="shared" si="0"/>
        <v>min</v>
      </c>
      <c r="D17" s="83" t="str">
        <f t="shared" si="0"/>
        <v>min</v>
      </c>
      <c r="E17" s="83" t="str">
        <f t="shared" si="0"/>
        <v>min</v>
      </c>
      <c r="F17" s="83" t="str">
        <f t="shared" si="0"/>
        <v>min</v>
      </c>
      <c r="G17" s="83" t="str">
        <f t="shared" si="0"/>
        <v>min</v>
      </c>
      <c r="H17" s="40" t="str">
        <f>IF(OR(B17="min",B17="max"),J26,ROUND(B17/G17,9))</f>
        <v>min</v>
      </c>
    </row>
    <row r="18" spans="1:10">
      <c r="A18" s="42" t="str">
        <f>A27</f>
        <v>12 ME 12/01/2022 AND 8/31/2022</v>
      </c>
      <c r="B18" s="83">
        <f t="shared" si="0"/>
        <v>14760250.441710997</v>
      </c>
      <c r="C18" s="83">
        <f t="shared" si="0"/>
        <v>2739050494.8099999</v>
      </c>
      <c r="D18" s="83">
        <f t="shared" si="0"/>
        <v>152954864.41</v>
      </c>
      <c r="E18" s="83">
        <f t="shared" si="0"/>
        <v>97656403.109999999</v>
      </c>
      <c r="F18" s="83">
        <f t="shared" si="0"/>
        <v>349048.96</v>
      </c>
      <c r="G18" s="83">
        <f t="shared" si="0"/>
        <v>2488090178.3299999</v>
      </c>
      <c r="H18" s="40">
        <f>IF(OR(B18="min",B18="max"),J27,ROUND(B18/G18,9))</f>
        <v>5.9323620000000001E-3</v>
      </c>
    </row>
    <row r="20" spans="1:10" ht="13.8" thickBot="1">
      <c r="A20" s="39" t="s">
        <v>32</v>
      </c>
      <c r="B20" s="47">
        <f t="shared" ref="B20:G20" si="1">SUM(B13:B17)/3</f>
        <v>7101573.4013933344</v>
      </c>
      <c r="C20" s="47">
        <f t="shared" si="1"/>
        <v>1622928984.95</v>
      </c>
      <c r="D20" s="47">
        <f t="shared" si="1"/>
        <v>64408402.990000002</v>
      </c>
      <c r="E20" s="47">
        <f t="shared" si="1"/>
        <v>152255516.02000001</v>
      </c>
      <c r="F20" s="47">
        <f t="shared" si="1"/>
        <v>232827.78000000003</v>
      </c>
      <c r="G20" s="47">
        <f t="shared" si="1"/>
        <v>1406032238.1600001</v>
      </c>
      <c r="H20" s="46">
        <f>SUM(H13:H18)/3</f>
        <v>5.3364160000000001E-3</v>
      </c>
    </row>
    <row r="21" spans="1:10" ht="13.8" thickTop="1">
      <c r="A21" s="39"/>
      <c r="B21" s="45"/>
      <c r="C21" s="45"/>
      <c r="D21" s="45"/>
      <c r="E21" s="45"/>
      <c r="F21" s="45"/>
      <c r="G21" s="45"/>
      <c r="H21" s="44"/>
    </row>
    <row r="22" spans="1:10">
      <c r="A22" s="42"/>
      <c r="B22" s="67"/>
      <c r="C22" s="41"/>
      <c r="D22" s="41"/>
      <c r="E22" s="41"/>
      <c r="F22" s="41"/>
      <c r="G22" s="41"/>
      <c r="H22" s="40"/>
      <c r="I22" s="43"/>
    </row>
    <row r="23" spans="1:10">
      <c r="A23" s="42" t="s">
        <v>134</v>
      </c>
      <c r="B23" s="83">
        <f>'NetWriteoffs-Elec'!B110</f>
        <v>20261599.585184999</v>
      </c>
      <c r="C23" s="83">
        <f>'SOE 12 ME 8-2022'!F29</f>
        <v>2423734650.4299998</v>
      </c>
      <c r="D23" s="83">
        <f>'SOE 12 ME 8-2022'!F21</f>
        <v>66034871.479999997</v>
      </c>
      <c r="E23" s="83">
        <f>'SOE 12 ME 8-2022'!F27</f>
        <v>118832165.98999999</v>
      </c>
      <c r="F23" s="83">
        <f>'SOE 12 ME 8-2022'!F15</f>
        <v>342378.54</v>
      </c>
      <c r="G23" s="83">
        <f t="shared" ref="G23:G25" si="2">C23-D23-E23-F23</f>
        <v>2238525234.4200001</v>
      </c>
      <c r="H23" s="40">
        <f>ROUND(B23/G23,9)</f>
        <v>9.0513160000000002E-3</v>
      </c>
      <c r="I23" s="43"/>
      <c r="J23" s="1" t="str">
        <f t="shared" ref="J23:J27" si="3">IF(H23=MIN($H$22:$H$27),"min",IF(H23=MAX($H$22:$H$27),"max","include"))</f>
        <v>max</v>
      </c>
    </row>
    <row r="24" spans="1:10">
      <c r="A24" s="42" t="s">
        <v>212</v>
      </c>
      <c r="B24" s="83">
        <f>'NetWriteoffs-Elec'!B90</f>
        <v>12855225.244000001</v>
      </c>
      <c r="C24" s="83">
        <f>'SOE 12 ME 8-2022'!E29</f>
        <v>2549682127.7600002</v>
      </c>
      <c r="D24" s="83">
        <f>'SOE 12 ME 8-2022'!E21</f>
        <v>112614457.91</v>
      </c>
      <c r="E24" s="83">
        <f>'SOE 12 ME 8-2022'!E27</f>
        <v>301129672.56999999</v>
      </c>
      <c r="F24" s="83">
        <f>'SOE 12 ME 8-2022'!E15</f>
        <v>346720.2</v>
      </c>
      <c r="G24" s="83">
        <f t="shared" si="2"/>
        <v>2135591277.0800004</v>
      </c>
      <c r="H24" s="40">
        <f>ROUND(B24/G24,9)</f>
        <v>6.0195159999999999E-3</v>
      </c>
      <c r="J24" s="1" t="str">
        <f t="shared" si="3"/>
        <v>include</v>
      </c>
    </row>
    <row r="25" spans="1:10">
      <c r="A25" s="42" t="s">
        <v>408</v>
      </c>
      <c r="B25" s="83">
        <f>'NetWriteoffs-Elec'!B66</f>
        <v>8449494.9601800013</v>
      </c>
      <c r="C25" s="83">
        <f>'SOE 12 ME 8-2022'!D29</f>
        <v>2319104827.0900002</v>
      </c>
      <c r="D25" s="83">
        <f>'SOE 12 ME 8-2022'!D21</f>
        <v>80610751.060000002</v>
      </c>
      <c r="E25" s="83">
        <f>'SOE 12 ME 8-2022'!D27</f>
        <v>155636875.49000001</v>
      </c>
      <c r="F25" s="83">
        <f>'SOE 12 ME 8-2022'!D15</f>
        <v>351763.14</v>
      </c>
      <c r="G25" s="83">
        <f t="shared" si="2"/>
        <v>2082505437.4000001</v>
      </c>
      <c r="H25" s="40">
        <f>ROUND(B25/G25,9)</f>
        <v>4.0573700000000002E-3</v>
      </c>
      <c r="J25" s="1" t="str">
        <f t="shared" si="3"/>
        <v>include</v>
      </c>
    </row>
    <row r="26" spans="1:10">
      <c r="A26" s="42" t="s">
        <v>409</v>
      </c>
      <c r="B26" s="83">
        <f>'NetWriteoffs-Elec'!B44</f>
        <v>7604976.3217840046</v>
      </c>
      <c r="C26" s="83">
        <f>'SOE 12 ME 8-2022'!C29</f>
        <v>2576519326.6899996</v>
      </c>
      <c r="D26" s="83">
        <f>'SOE 12 ME 8-2022'!C21</f>
        <v>122961542</v>
      </c>
      <c r="E26" s="83">
        <f>'SOE 12 ME 8-2022'!C27</f>
        <v>162728379.06</v>
      </c>
      <c r="F26" s="83">
        <f>'SOE 12 ME 8-2022'!C15</f>
        <v>349619.54</v>
      </c>
      <c r="G26" s="83">
        <f t="shared" ref="G26" si="4">C26-D26-E26-F26</f>
        <v>2290479786.0899997</v>
      </c>
      <c r="H26" s="40">
        <f>ROUND(B26/G26,9)</f>
        <v>3.3202549999999998E-3</v>
      </c>
      <c r="J26" s="1" t="str">
        <f t="shared" si="3"/>
        <v>min</v>
      </c>
    </row>
    <row r="27" spans="1:10">
      <c r="A27" s="42" t="s">
        <v>410</v>
      </c>
      <c r="B27" s="83">
        <f>'NetWriteoffs-Elec'!B22</f>
        <v>14760250.441710997</v>
      </c>
      <c r="C27" s="83">
        <f>'SOE 12 ME 8-2022'!B29</f>
        <v>2739050494.8099999</v>
      </c>
      <c r="D27" s="83">
        <f>'SOE 12 ME 8-2022'!B21</f>
        <v>152954864.41</v>
      </c>
      <c r="E27" s="83">
        <f>'SOE 12 ME 8-2022'!B27</f>
        <v>97656403.109999999</v>
      </c>
      <c r="F27" s="83">
        <f>'SOE 12 ME 8-2022'!B15</f>
        <v>349048.96</v>
      </c>
      <c r="G27" s="83">
        <f t="shared" ref="G27" si="5">C27-D27-E27-F27</f>
        <v>2488090178.3299999</v>
      </c>
      <c r="H27" s="40">
        <f>ROUND(B27/G27,9)</f>
        <v>5.9323620000000001E-3</v>
      </c>
      <c r="J27" s="1" t="str">
        <f t="shared" si="3"/>
        <v>include</v>
      </c>
    </row>
    <row r="29" spans="1:10">
      <c r="A29" s="39" t="s">
        <v>31</v>
      </c>
    </row>
  </sheetData>
  <mergeCells count="1">
    <mergeCell ref="A5:H5"/>
  </mergeCells>
  <pageMargins left="0.75" right="0.46" top="0.75" bottom="1" header="0.5" footer="0.5"/>
  <pageSetup scale="65" orientation="portrait" r:id="rId1"/>
  <headerFooter alignWithMargins="0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Q216"/>
  <sheetViews>
    <sheetView zoomScale="90" zoomScaleNormal="90" workbookViewId="0">
      <pane ySplit="1" topLeftCell="A161" activePane="bottomLeft" state="frozen"/>
      <selection activeCell="E22" sqref="E22"/>
      <selection pane="bottomLeft" activeCell="E22" sqref="E22"/>
    </sheetView>
  </sheetViews>
  <sheetFormatPr defaultColWidth="8.88671875" defaultRowHeight="14.4"/>
  <cols>
    <col min="1" max="1" width="52.6640625" style="111" customWidth="1"/>
    <col min="2" max="2" width="20.33203125" style="111" customWidth="1"/>
    <col min="3" max="7" width="20.33203125" customWidth="1"/>
    <col min="8" max="9" width="8.88671875" style="111"/>
    <col min="10" max="10" width="27.5546875" style="111" customWidth="1"/>
    <col min="11" max="11" width="21" style="111" customWidth="1"/>
    <col min="12" max="12" width="27.88671875" style="111" customWidth="1"/>
    <col min="13" max="13" width="15.33203125" style="111" customWidth="1"/>
    <col min="14" max="16384" width="8.88671875" style="111"/>
  </cols>
  <sheetData>
    <row r="1" spans="1:13">
      <c r="A1" s="116" t="s">
        <v>54</v>
      </c>
    </row>
    <row r="2" spans="1:13">
      <c r="A2" s="294" t="s">
        <v>411</v>
      </c>
      <c r="B2" s="295"/>
    </row>
    <row r="3" spans="1:13">
      <c r="A3" s="257" t="s">
        <v>107</v>
      </c>
      <c r="L3" s="200"/>
      <c r="M3" s="258">
        <v>90400003</v>
      </c>
    </row>
    <row r="4" spans="1:13">
      <c r="A4" s="258" t="s">
        <v>213</v>
      </c>
      <c r="B4" s="200">
        <v>18359017</v>
      </c>
      <c r="L4" s="200"/>
      <c r="M4" s="258">
        <v>90400005</v>
      </c>
    </row>
    <row r="5" spans="1:13">
      <c r="A5" s="258" t="s">
        <v>215</v>
      </c>
      <c r="B5" s="200">
        <v>46195.4</v>
      </c>
      <c r="L5" s="200"/>
      <c r="M5" s="258">
        <v>90400006</v>
      </c>
    </row>
    <row r="6" spans="1:13">
      <c r="A6" s="258" t="s">
        <v>216</v>
      </c>
      <c r="B6" s="200">
        <v>34579.870000000003</v>
      </c>
      <c r="L6" s="200"/>
      <c r="M6" s="258">
        <v>90400007</v>
      </c>
    </row>
    <row r="7" spans="1:13">
      <c r="A7" s="258" t="s">
        <v>217</v>
      </c>
      <c r="B7" s="200">
        <v>90384.85</v>
      </c>
      <c r="L7" s="200"/>
      <c r="M7" s="258">
        <v>90400303</v>
      </c>
    </row>
    <row r="8" spans="1:13">
      <c r="A8" s="259" t="s">
        <v>218</v>
      </c>
      <c r="B8" s="209">
        <f>SUM(B4:B7)</f>
        <v>18530177.120000001</v>
      </c>
      <c r="L8" s="200"/>
      <c r="M8" s="258">
        <v>90400600</v>
      </c>
    </row>
    <row r="9" spans="1:13">
      <c r="A9" s="258" t="s">
        <v>219</v>
      </c>
      <c r="B9" s="200">
        <v>4491994.01</v>
      </c>
    </row>
    <row r="10" spans="1:13">
      <c r="A10" s="259" t="s">
        <v>220</v>
      </c>
      <c r="B10" s="209">
        <f>SUM(B9)</f>
        <v>4491994.01</v>
      </c>
      <c r="M10" s="209">
        <f>[2]FM!$C$173</f>
        <v>18526680.579999998</v>
      </c>
    </row>
    <row r="11" spans="1:13">
      <c r="A11" s="258" t="s">
        <v>221</v>
      </c>
      <c r="B11" s="200">
        <v>123658.69</v>
      </c>
      <c r="M11" s="200">
        <f>+M10-B4</f>
        <v>167663.57999999821</v>
      </c>
    </row>
    <row r="12" spans="1:13">
      <c r="A12" s="258" t="s">
        <v>222</v>
      </c>
      <c r="B12" s="209">
        <f>SUM(B11)</f>
        <v>123658.69</v>
      </c>
      <c r="M12" s="200">
        <f>+M10-B8</f>
        <v>-3496.5400000028312</v>
      </c>
    </row>
    <row r="13" spans="1:13">
      <c r="A13" s="214" t="s">
        <v>394</v>
      </c>
      <c r="B13" s="286">
        <f>'2022 AllocM'!E9*B12</f>
        <v>71956.991710999995</v>
      </c>
    </row>
    <row r="14" spans="1:13">
      <c r="A14" s="259" t="s">
        <v>395</v>
      </c>
      <c r="M14" s="209">
        <f>[2]FM!$D$173</f>
        <v>4491994.01</v>
      </c>
    </row>
    <row r="15" spans="1:13">
      <c r="A15" s="260" t="s">
        <v>389</v>
      </c>
      <c r="B15" s="200">
        <v>-2631.93</v>
      </c>
    </row>
    <row r="16" spans="1:13">
      <c r="A16" s="260" t="s">
        <v>390</v>
      </c>
      <c r="B16" s="200">
        <v>427.23</v>
      </c>
    </row>
    <row r="17" spans="1:13">
      <c r="A17" s="261" t="s">
        <v>223</v>
      </c>
      <c r="B17" s="209">
        <f>SUM(B15:B16)</f>
        <v>-2204.6999999999998</v>
      </c>
      <c r="M17" s="209">
        <f>[2]FM!$E$173</f>
        <v>34233.360000000001</v>
      </c>
    </row>
    <row r="18" spans="1:13">
      <c r="A18" s="265" t="s">
        <v>391</v>
      </c>
      <c r="B18" s="266">
        <f>+B13+B17+B8</f>
        <v>18599929.411711</v>
      </c>
      <c r="H18" s="116"/>
    </row>
    <row r="19" spans="1:13">
      <c r="A19" s="262" t="s">
        <v>412</v>
      </c>
      <c r="H19" s="116"/>
    </row>
    <row r="20" spans="1:13">
      <c r="A20" s="261" t="s">
        <v>46</v>
      </c>
      <c r="B20" s="56">
        <f>B18</f>
        <v>18599929.411711</v>
      </c>
    </row>
    <row r="21" spans="1:13">
      <c r="A21" s="123" t="s">
        <v>121</v>
      </c>
      <c r="B21" s="292">
        <f>'BS Acct-Elec'!E24</f>
        <v>-3839678.9700000025</v>
      </c>
    </row>
    <row r="22" spans="1:13">
      <c r="A22" s="263" t="s">
        <v>396</v>
      </c>
      <c r="B22" s="264">
        <f>SUM(B20:B21)</f>
        <v>14760250.441710997</v>
      </c>
    </row>
    <row r="24" spans="1:13">
      <c r="A24" s="294" t="s">
        <v>403</v>
      </c>
      <c r="B24" s="295"/>
    </row>
    <row r="25" spans="1:13">
      <c r="A25" s="257" t="s">
        <v>107</v>
      </c>
      <c r="K25" s="258"/>
    </row>
    <row r="26" spans="1:13">
      <c r="A26" s="258" t="s">
        <v>213</v>
      </c>
      <c r="B26" s="200">
        <v>18359017.030000001</v>
      </c>
      <c r="K26" s="259"/>
    </row>
    <row r="27" spans="1:13">
      <c r="A27" s="258" t="s">
        <v>215</v>
      </c>
      <c r="B27" s="200">
        <v>425286.42</v>
      </c>
      <c r="K27" s="258"/>
    </row>
    <row r="28" spans="1:13">
      <c r="A28" s="258" t="s">
        <v>216</v>
      </c>
      <c r="B28" s="200">
        <v>-79785.02</v>
      </c>
      <c r="K28" s="259"/>
    </row>
    <row r="29" spans="1:13">
      <c r="A29" s="258" t="s">
        <v>217</v>
      </c>
      <c r="B29" s="111">
        <v>3.68</v>
      </c>
      <c r="K29" s="258"/>
    </row>
    <row r="30" spans="1:13">
      <c r="A30" s="259" t="s">
        <v>218</v>
      </c>
      <c r="B30" s="209">
        <f>SUM(B26:B29)</f>
        <v>18704522.110000003</v>
      </c>
    </row>
    <row r="31" spans="1:13">
      <c r="A31" s="258" t="s">
        <v>219</v>
      </c>
      <c r="B31" s="200">
        <v>4491994.01</v>
      </c>
    </row>
    <row r="32" spans="1:13">
      <c r="A32" s="259" t="s">
        <v>220</v>
      </c>
      <c r="B32" s="209">
        <f>SUM(B31)</f>
        <v>4491994.01</v>
      </c>
    </row>
    <row r="33" spans="1:2">
      <c r="A33" s="258" t="s">
        <v>221</v>
      </c>
      <c r="B33" s="200">
        <v>91061.88</v>
      </c>
    </row>
    <row r="34" spans="1:2">
      <c r="A34" s="258" t="s">
        <v>222</v>
      </c>
      <c r="B34" s="209">
        <f>SUM(B33)</f>
        <v>91061.88</v>
      </c>
    </row>
    <row r="35" spans="1:2">
      <c r="A35" s="214" t="s">
        <v>394</v>
      </c>
      <c r="B35" s="286">
        <f>'2021 AllocFct'!E9*+B34</f>
        <v>52979.801784000003</v>
      </c>
    </row>
    <row r="36" spans="1:2">
      <c r="A36" s="259" t="s">
        <v>395</v>
      </c>
    </row>
    <row r="37" spans="1:2">
      <c r="A37" s="260" t="s">
        <v>389</v>
      </c>
      <c r="B37" s="111">
        <v>891.27</v>
      </c>
    </row>
    <row r="38" spans="1:2">
      <c r="A38" s="260" t="s">
        <v>390</v>
      </c>
      <c r="B38" s="111">
        <v>125.05</v>
      </c>
    </row>
    <row r="39" spans="1:2">
      <c r="A39" s="261" t="s">
        <v>223</v>
      </c>
      <c r="B39" s="200">
        <f>SUM(B37:B38)</f>
        <v>1016.3199999999999</v>
      </c>
    </row>
    <row r="40" spans="1:2">
      <c r="A40" s="265" t="s">
        <v>391</v>
      </c>
      <c r="B40" s="266">
        <f>+B35+B39+B30</f>
        <v>18758518.231784005</v>
      </c>
    </row>
    <row r="41" spans="1:2">
      <c r="A41" s="262" t="s">
        <v>404</v>
      </c>
    </row>
    <row r="42" spans="1:2">
      <c r="A42" s="261" t="s">
        <v>46</v>
      </c>
      <c r="B42" s="56">
        <f>B40</f>
        <v>18758518.231784005</v>
      </c>
    </row>
    <row r="43" spans="1:2">
      <c r="A43" s="123" t="s">
        <v>121</v>
      </c>
      <c r="B43" s="292">
        <f>'BS Acct-Elec'!D41</f>
        <v>-11153541.91</v>
      </c>
    </row>
    <row r="44" spans="1:2">
      <c r="A44" s="263" t="s">
        <v>396</v>
      </c>
      <c r="B44" s="264">
        <f>SUM(B42:B43)</f>
        <v>7604976.3217840046</v>
      </c>
    </row>
    <row r="45" spans="1:2">
      <c r="A45" s="294" t="s">
        <v>397</v>
      </c>
      <c r="B45" s="295"/>
    </row>
    <row r="46" spans="1:2">
      <c r="A46" s="257" t="s">
        <v>107</v>
      </c>
    </row>
    <row r="47" spans="1:2">
      <c r="A47" s="258" t="s">
        <v>213</v>
      </c>
      <c r="B47" s="200">
        <v>17782265.43</v>
      </c>
    </row>
    <row r="48" spans="1:2">
      <c r="A48" s="258" t="s">
        <v>215</v>
      </c>
      <c r="B48" s="200">
        <v>111140.94</v>
      </c>
    </row>
    <row r="49" spans="1:2">
      <c r="A49" s="258" t="s">
        <v>216</v>
      </c>
      <c r="B49" s="200">
        <v>-99758.22</v>
      </c>
    </row>
    <row r="50" spans="1:2">
      <c r="A50" s="258" t="s">
        <v>217</v>
      </c>
      <c r="B50" s="200">
        <v>-218730.57</v>
      </c>
    </row>
    <row r="51" spans="1:2">
      <c r="A51" s="259" t="s">
        <v>218</v>
      </c>
      <c r="B51" s="209">
        <f>SUM(B47:B50)</f>
        <v>17574917.580000002</v>
      </c>
    </row>
    <row r="52" spans="1:2">
      <c r="A52" s="258" t="s">
        <v>219</v>
      </c>
      <c r="B52" s="200">
        <v>4275853.17</v>
      </c>
    </row>
    <row r="53" spans="1:2">
      <c r="A53" s="259" t="s">
        <v>220</v>
      </c>
      <c r="B53" s="209">
        <f>SUM(B52)</f>
        <v>4275853.17</v>
      </c>
    </row>
    <row r="54" spans="1:2">
      <c r="A54" s="258" t="s">
        <v>221</v>
      </c>
      <c r="B54" s="200">
        <v>-72861.3</v>
      </c>
    </row>
    <row r="55" spans="1:2">
      <c r="A55" s="258" t="s">
        <v>222</v>
      </c>
      <c r="B55" s="209">
        <f>SUM(B54)</f>
        <v>-72861.3</v>
      </c>
    </row>
    <row r="56" spans="1:2">
      <c r="A56" s="214" t="s">
        <v>393</v>
      </c>
      <c r="B56" s="200">
        <f>+B51</f>
        <v>17574917.580000002</v>
      </c>
    </row>
    <row r="57" spans="1:2">
      <c r="A57" s="214" t="s">
        <v>394</v>
      </c>
      <c r="B57" s="209">
        <f>+B55*'2020 AllocFactrs'!E9</f>
        <v>-42361.559820000002</v>
      </c>
    </row>
    <row r="58" spans="1:2">
      <c r="A58" s="259" t="s">
        <v>395</v>
      </c>
    </row>
    <row r="59" spans="1:2">
      <c r="A59" s="260" t="s">
        <v>389</v>
      </c>
      <c r="B59" s="200">
        <f>'FERC Module'!AY62</f>
        <v>157944.32000000001</v>
      </c>
    </row>
    <row r="60" spans="1:2">
      <c r="A60" s="260" t="s">
        <v>390</v>
      </c>
      <c r="B60" s="111">
        <f>'FERC Module'!E62</f>
        <v>42.13</v>
      </c>
    </row>
    <row r="61" spans="1:2">
      <c r="A61" s="261" t="s">
        <v>223</v>
      </c>
      <c r="B61" s="200">
        <f>SUM(B59:B60)</f>
        <v>157986.45000000001</v>
      </c>
    </row>
    <row r="62" spans="1:2">
      <c r="A62" s="265" t="s">
        <v>391</v>
      </c>
      <c r="B62" s="266">
        <f>+B56+B57+B61</f>
        <v>17690542.470180001</v>
      </c>
    </row>
    <row r="63" spans="1:2">
      <c r="A63" s="262" t="s">
        <v>404</v>
      </c>
      <c r="B63" s="254"/>
    </row>
    <row r="64" spans="1:2">
      <c r="A64" s="261" t="s">
        <v>46</v>
      </c>
      <c r="B64" s="56">
        <f>B62</f>
        <v>17690542.470180001</v>
      </c>
    </row>
    <row r="65" spans="1:2">
      <c r="A65" s="123" t="s">
        <v>121</v>
      </c>
      <c r="B65" s="56">
        <f>'BS Acct-Elec'!D59</f>
        <v>-9241047.5099999998</v>
      </c>
    </row>
    <row r="66" spans="1:2">
      <c r="A66" s="263" t="s">
        <v>396</v>
      </c>
      <c r="B66" s="264">
        <f>SUM(B64:B65)</f>
        <v>8449494.9601800013</v>
      </c>
    </row>
    <row r="68" spans="1:2">
      <c r="A68" s="117" t="s">
        <v>224</v>
      </c>
      <c r="B68" s="118"/>
    </row>
    <row r="69" spans="1:2">
      <c r="A69" s="64" t="s">
        <v>107</v>
      </c>
      <c r="B69" s="63" t="s">
        <v>53</v>
      </c>
    </row>
    <row r="70" spans="1:2">
      <c r="A70" s="201" t="s">
        <v>213</v>
      </c>
      <c r="B70" s="200">
        <v>14126110.67</v>
      </c>
    </row>
    <row r="71" spans="1:2">
      <c r="A71" s="201" t="s">
        <v>214</v>
      </c>
      <c r="B71" s="111">
        <v>858.58</v>
      </c>
    </row>
    <row r="72" spans="1:2">
      <c r="A72" s="201" t="s">
        <v>215</v>
      </c>
      <c r="B72" s="200">
        <v>37586</v>
      </c>
    </row>
    <row r="73" spans="1:2">
      <c r="A73" s="201" t="s">
        <v>216</v>
      </c>
      <c r="B73" s="200">
        <v>167433.93</v>
      </c>
    </row>
    <row r="74" spans="1:2">
      <c r="A74" s="201" t="s">
        <v>217</v>
      </c>
      <c r="B74" s="200">
        <v>173111.28</v>
      </c>
    </row>
    <row r="75" spans="1:2">
      <c r="A75" s="201" t="s">
        <v>218</v>
      </c>
      <c r="B75" s="209">
        <v>14505100.460000001</v>
      </c>
    </row>
    <row r="76" spans="1:2">
      <c r="A76" s="201" t="s">
        <v>219</v>
      </c>
      <c r="B76" s="200">
        <v>3241254.56</v>
      </c>
    </row>
    <row r="77" spans="1:2">
      <c r="A77" s="201" t="s">
        <v>220</v>
      </c>
      <c r="B77" s="209">
        <v>3241254.56</v>
      </c>
    </row>
    <row r="78" spans="1:2">
      <c r="A78" s="201" t="s">
        <v>221</v>
      </c>
      <c r="B78" s="200">
        <v>84917.5</v>
      </c>
    </row>
    <row r="79" spans="1:2">
      <c r="A79" s="201" t="s">
        <v>222</v>
      </c>
      <c r="B79" s="209">
        <v>84917.5</v>
      </c>
    </row>
    <row r="80" spans="1:2">
      <c r="A80" s="212" t="s">
        <v>393</v>
      </c>
      <c r="B80" s="213">
        <f>+B75</f>
        <v>14505100.460000001</v>
      </c>
    </row>
    <row r="81" spans="1:17">
      <c r="A81" s="214" t="s">
        <v>394</v>
      </c>
      <c r="B81" s="215">
        <f>+'2019 Allocation Factors'!E9*'NetWriteoffs-Elec'!B79</f>
        <v>49320.083999999995</v>
      </c>
    </row>
    <row r="82" spans="1:17">
      <c r="A82" s="116" t="s">
        <v>395</v>
      </c>
    </row>
    <row r="83" spans="1:17">
      <c r="A83" s="111" t="s">
        <v>389</v>
      </c>
      <c r="B83" s="200">
        <f>'FERC Module'!AI50</f>
        <v>33606.699999999997</v>
      </c>
    </row>
    <row r="84" spans="1:17">
      <c r="A84" s="111" t="s">
        <v>390</v>
      </c>
      <c r="B84" s="111">
        <f>'FERC Module'!E48</f>
        <v>0</v>
      </c>
    </row>
    <row r="85" spans="1:17" ht="16.5" customHeight="1">
      <c r="A85" s="59" t="s">
        <v>223</v>
      </c>
      <c r="B85" s="114">
        <f>SUM(B83:B84)</f>
        <v>33606.699999999997</v>
      </c>
    </row>
    <row r="86" spans="1:17" ht="16.5" customHeight="1">
      <c r="A86" s="116" t="s">
        <v>391</v>
      </c>
      <c r="B86" s="202">
        <f>+B80+B81+B85</f>
        <v>14588027.244000001</v>
      </c>
    </row>
    <row r="87" spans="1:17" ht="16.5" customHeight="1">
      <c r="A87" s="58" t="s">
        <v>405</v>
      </c>
      <c r="B87" s="68"/>
      <c r="Q87" s="126"/>
    </row>
    <row r="88" spans="1:17" ht="16.5" customHeight="1">
      <c r="A88" s="57" t="s">
        <v>46</v>
      </c>
      <c r="B88" s="56">
        <f>B86</f>
        <v>14588027.244000001</v>
      </c>
    </row>
    <row r="89" spans="1:17" ht="16.5" customHeight="1">
      <c r="A89" s="120" t="s">
        <v>121</v>
      </c>
      <c r="B89" s="115">
        <f>'BS Acct-Elec'!D77</f>
        <v>-1732801.9999999995</v>
      </c>
    </row>
    <row r="90" spans="1:17" ht="16.5" customHeight="1">
      <c r="A90" s="210" t="s">
        <v>396</v>
      </c>
      <c r="B90" s="211">
        <f>SUM(B88:B89)</f>
        <v>12855225.244000001</v>
      </c>
    </row>
    <row r="91" spans="1:17" ht="16.5" customHeight="1">
      <c r="A91" s="112"/>
      <c r="B91" s="113"/>
    </row>
    <row r="92" spans="1:17" ht="16.5" customHeight="1">
      <c r="A92" s="117" t="s">
        <v>127</v>
      </c>
      <c r="B92" s="118"/>
    </row>
    <row r="93" spans="1:17" ht="16.5" customHeight="1">
      <c r="A93" s="64" t="s">
        <v>107</v>
      </c>
      <c r="B93" s="63" t="s">
        <v>53</v>
      </c>
    </row>
    <row r="94" spans="1:17" ht="16.5" customHeight="1">
      <c r="A94" s="110" t="s">
        <v>108</v>
      </c>
      <c r="B94" s="119">
        <f>'ZO12'!B4</f>
        <v>17972410.350000001</v>
      </c>
    </row>
    <row r="95" spans="1:17" ht="16.5" customHeight="1">
      <c r="A95" s="110" t="s">
        <v>123</v>
      </c>
      <c r="B95" s="119">
        <f>'ZO12'!B5</f>
        <v>415484.87</v>
      </c>
    </row>
    <row r="96" spans="1:17" ht="16.5" customHeight="1">
      <c r="A96" s="110" t="s">
        <v>124</v>
      </c>
      <c r="B96" s="119">
        <f>'ZO12'!B6</f>
        <v>138055.31</v>
      </c>
    </row>
    <row r="97" spans="1:2" ht="16.5" customHeight="1">
      <c r="A97" s="110" t="s">
        <v>125</v>
      </c>
      <c r="B97" s="119">
        <f>'ZO12'!B7</f>
        <v>118854.72</v>
      </c>
    </row>
    <row r="98" spans="1:2" ht="16.5" customHeight="1">
      <c r="A98" s="110" t="s">
        <v>186</v>
      </c>
      <c r="B98" s="119">
        <f>'ZO12'!B8</f>
        <v>93557.45</v>
      </c>
    </row>
    <row r="99" spans="1:2" ht="16.5" customHeight="1">
      <c r="A99" s="57" t="s">
        <v>51</v>
      </c>
      <c r="B99" s="62">
        <f>SUM(B94:B98)+(B104*'ZO12'!B20)</f>
        <v>18742766.555184998</v>
      </c>
    </row>
    <row r="100" spans="1:2" ht="16.5" customHeight="1">
      <c r="A100" s="110" t="s">
        <v>109</v>
      </c>
      <c r="B100" s="119">
        <f>'ZO12'!B10</f>
        <v>4330979.28</v>
      </c>
    </row>
    <row r="101" spans="1:2" ht="16.5" customHeight="1">
      <c r="A101" s="110" t="s">
        <v>126</v>
      </c>
      <c r="B101" s="119">
        <v>0</v>
      </c>
    </row>
    <row r="102" spans="1:2" ht="16.5" customHeight="1">
      <c r="A102" s="57" t="s">
        <v>49</v>
      </c>
      <c r="B102" s="62">
        <f>SUM(B100:B101)+(B104*'ZO12'!B21)</f>
        <v>4333212.7348150006</v>
      </c>
    </row>
    <row r="103" spans="1:2" ht="16.5" customHeight="1">
      <c r="A103" s="110" t="s">
        <v>211</v>
      </c>
      <c r="B103" s="119">
        <f>'ZO12'!B13</f>
        <v>6637.31</v>
      </c>
    </row>
    <row r="104" spans="1:2" ht="16.5" customHeight="1">
      <c r="A104" s="110" t="s">
        <v>191</v>
      </c>
      <c r="B104" s="62">
        <f>SUM(B103)</f>
        <v>6637.31</v>
      </c>
    </row>
    <row r="105" spans="1:2" ht="16.5" customHeight="1">
      <c r="A105" s="57" t="s">
        <v>48</v>
      </c>
      <c r="B105" s="60">
        <f>B99+B102</f>
        <v>23075979.289999999</v>
      </c>
    </row>
    <row r="106" spans="1:2" ht="16.5" customHeight="1">
      <c r="A106" s="59" t="s">
        <v>47</v>
      </c>
      <c r="B106" s="114">
        <f>B105</f>
        <v>23075979.289999999</v>
      </c>
    </row>
    <row r="107" spans="1:2" ht="16.5" customHeight="1">
      <c r="A107" s="58" t="s">
        <v>128</v>
      </c>
      <c r="B107" s="68"/>
    </row>
    <row r="108" spans="1:2" ht="16.5" customHeight="1">
      <c r="A108" s="57" t="s">
        <v>46</v>
      </c>
      <c r="B108" s="56">
        <f>B99</f>
        <v>18742766.555184998</v>
      </c>
    </row>
    <row r="109" spans="1:2" ht="16.5" customHeight="1">
      <c r="A109" s="120" t="s">
        <v>121</v>
      </c>
      <c r="B109" s="115">
        <f>'BS Acct-Elec'!D95</f>
        <v>1518833.0300000003</v>
      </c>
    </row>
    <row r="110" spans="1:2" ht="16.5" customHeight="1">
      <c r="A110" s="120"/>
      <c r="B110" s="54">
        <f>SUM(B108:B109)</f>
        <v>20261599.585184999</v>
      </c>
    </row>
    <row r="111" spans="1:2" ht="16.5" customHeight="1">
      <c r="A111" s="123"/>
      <c r="B111" s="124"/>
    </row>
    <row r="112" spans="1:2" ht="16.5" customHeight="1">
      <c r="A112" s="117" t="s">
        <v>114</v>
      </c>
      <c r="B112" s="118"/>
    </row>
    <row r="113" spans="1:2" ht="16.5" customHeight="1">
      <c r="A113" s="64" t="s">
        <v>107</v>
      </c>
      <c r="B113" s="63" t="s">
        <v>53</v>
      </c>
    </row>
    <row r="114" spans="1:2" ht="16.5" customHeight="1">
      <c r="A114" s="57" t="s">
        <v>130</v>
      </c>
      <c r="B114" s="119">
        <v>0</v>
      </c>
    </row>
    <row r="115" spans="1:2" ht="16.5" customHeight="1">
      <c r="A115" s="57" t="s">
        <v>131</v>
      </c>
      <c r="B115" s="119">
        <v>16024853.77</v>
      </c>
    </row>
    <row r="116" spans="1:2" ht="16.5" customHeight="1">
      <c r="A116" s="57" t="s">
        <v>51</v>
      </c>
      <c r="B116" s="62">
        <f>SUM(B114:B115)</f>
        <v>16024853.77</v>
      </c>
    </row>
    <row r="117" spans="1:2" ht="16.5" customHeight="1">
      <c r="A117" s="57" t="s">
        <v>132</v>
      </c>
      <c r="B117" s="60">
        <v>0</v>
      </c>
    </row>
    <row r="118" spans="1:2" ht="16.5" customHeight="1">
      <c r="A118" s="57" t="s">
        <v>133</v>
      </c>
      <c r="B118" s="119">
        <v>4285876.5599999996</v>
      </c>
    </row>
    <row r="119" spans="1:2" ht="16.5" customHeight="1">
      <c r="A119" s="57" t="s">
        <v>49</v>
      </c>
      <c r="B119" s="61">
        <f>SUM(B117:B118)</f>
        <v>4285876.5599999996</v>
      </c>
    </row>
    <row r="120" spans="1:2" ht="16.5" customHeight="1">
      <c r="A120" s="57" t="s">
        <v>48</v>
      </c>
      <c r="B120" s="60">
        <f>B116+B119</f>
        <v>20310730.329999998</v>
      </c>
    </row>
    <row r="121" spans="1:2" ht="16.5" customHeight="1">
      <c r="A121" s="59" t="s">
        <v>47</v>
      </c>
      <c r="B121" s="114">
        <f>B120</f>
        <v>20310730.329999998</v>
      </c>
    </row>
    <row r="122" spans="1:2" ht="16.5" customHeight="1">
      <c r="A122" s="58" t="s">
        <v>129</v>
      </c>
      <c r="B122" s="56"/>
    </row>
    <row r="123" spans="1:2" ht="16.5" customHeight="1">
      <c r="A123" s="57" t="s">
        <v>46</v>
      </c>
      <c r="B123" s="56">
        <f>B116</f>
        <v>16024853.77</v>
      </c>
    </row>
    <row r="124" spans="1:2" ht="16.5" customHeight="1">
      <c r="A124" s="55" t="s">
        <v>121</v>
      </c>
      <c r="B124" s="115">
        <f>'BS Acct-Elec'!D113</f>
        <v>2701734.8099999996</v>
      </c>
    </row>
    <row r="125" spans="1:2" ht="16.5" customHeight="1">
      <c r="A125" s="120"/>
      <c r="B125" s="54">
        <f>SUM(B123:B124)</f>
        <v>18726588.579999998</v>
      </c>
    </row>
    <row r="126" spans="1:2" ht="16.5" customHeight="1">
      <c r="A126" s="123"/>
      <c r="B126" s="124"/>
    </row>
    <row r="127" spans="1:2" ht="16.5" customHeight="1">
      <c r="A127" s="117" t="s">
        <v>115</v>
      </c>
      <c r="B127" s="118"/>
    </row>
    <row r="128" spans="1:2" ht="16.5" customHeight="1">
      <c r="A128" s="64" t="s">
        <v>107</v>
      </c>
      <c r="B128" s="63" t="s">
        <v>53</v>
      </c>
    </row>
    <row r="129" spans="1:2" ht="16.5" customHeight="1">
      <c r="A129" s="57" t="s">
        <v>52</v>
      </c>
      <c r="B129" s="119">
        <v>17480805.469999999</v>
      </c>
    </row>
    <row r="130" spans="1:2" ht="16.5" customHeight="1">
      <c r="A130" s="57" t="s">
        <v>51</v>
      </c>
      <c r="B130" s="62">
        <f>SUM(B129:B129)</f>
        <v>17480805.469999999</v>
      </c>
    </row>
    <row r="131" spans="1:2" ht="16.5" customHeight="1">
      <c r="A131" s="57" t="s">
        <v>50</v>
      </c>
      <c r="B131" s="119">
        <v>4478843.62</v>
      </c>
    </row>
    <row r="132" spans="1:2" ht="16.5" customHeight="1">
      <c r="A132" s="57" t="s">
        <v>49</v>
      </c>
      <c r="B132" s="61">
        <f>SUM(B131:B131)</f>
        <v>4478843.62</v>
      </c>
    </row>
    <row r="133" spans="1:2" ht="16.5" customHeight="1">
      <c r="A133" s="57" t="s">
        <v>48</v>
      </c>
      <c r="B133" s="60">
        <f>B130+B132</f>
        <v>21959649.09</v>
      </c>
    </row>
    <row r="134" spans="1:2" ht="16.5" customHeight="1">
      <c r="A134" s="59" t="s">
        <v>47</v>
      </c>
      <c r="B134" s="114">
        <f>B133</f>
        <v>21959649.09</v>
      </c>
    </row>
    <row r="135" spans="1:2" ht="16.5" customHeight="1">
      <c r="A135" s="58" t="s">
        <v>118</v>
      </c>
      <c r="B135" s="56"/>
    </row>
    <row r="136" spans="1:2" ht="16.5" customHeight="1">
      <c r="A136" s="57" t="s">
        <v>46</v>
      </c>
      <c r="B136" s="56">
        <f>B130</f>
        <v>17480805.469999999</v>
      </c>
    </row>
    <row r="137" spans="1:2" ht="16.5" customHeight="1">
      <c r="A137" s="55" t="s">
        <v>121</v>
      </c>
      <c r="B137" s="115">
        <f>'BS Acct-Elec'!D131</f>
        <v>-248479.21000000014</v>
      </c>
    </row>
    <row r="138" spans="1:2" ht="16.5" customHeight="1">
      <c r="A138" s="120"/>
      <c r="B138" s="54">
        <f>SUM(B136:B137)</f>
        <v>17232326.259999998</v>
      </c>
    </row>
    <row r="139" spans="1:2" ht="16.5" customHeight="1">
      <c r="A139" s="112"/>
      <c r="B139" s="113"/>
    </row>
    <row r="140" spans="1:2">
      <c r="A140" s="112"/>
      <c r="B140" s="113"/>
    </row>
    <row r="141" spans="1:2">
      <c r="A141" s="117" t="s">
        <v>116</v>
      </c>
      <c r="B141" s="118"/>
    </row>
    <row r="142" spans="1:2">
      <c r="A142" s="64" t="s">
        <v>107</v>
      </c>
      <c r="B142" s="63" t="s">
        <v>53</v>
      </c>
    </row>
    <row r="143" spans="1:2">
      <c r="A143" s="57" t="s">
        <v>110</v>
      </c>
      <c r="B143" s="119">
        <v>14034500.779999999</v>
      </c>
    </row>
    <row r="144" spans="1:2">
      <c r="A144" s="57" t="s">
        <v>51</v>
      </c>
      <c r="B144" s="62">
        <f>SUM(B143:B143)</f>
        <v>14034500.779999999</v>
      </c>
    </row>
    <row r="145" spans="1:2">
      <c r="A145" s="57" t="s">
        <v>111</v>
      </c>
      <c r="B145" s="119">
        <v>4367438.3899999997</v>
      </c>
    </row>
    <row r="146" spans="1:2">
      <c r="A146" s="57" t="s">
        <v>49</v>
      </c>
      <c r="B146" s="61">
        <f>SUM(B145:B145)</f>
        <v>4367438.3899999997</v>
      </c>
    </row>
    <row r="147" spans="1:2">
      <c r="A147" s="57" t="s">
        <v>48</v>
      </c>
      <c r="B147" s="60">
        <f>B144+B146</f>
        <v>18401939.169999998</v>
      </c>
    </row>
    <row r="148" spans="1:2">
      <c r="A148" s="59" t="s">
        <v>47</v>
      </c>
      <c r="B148" s="114">
        <f>B147</f>
        <v>18401939.169999998</v>
      </c>
    </row>
    <row r="149" spans="1:2">
      <c r="A149" s="58" t="s">
        <v>119</v>
      </c>
      <c r="B149" s="56"/>
    </row>
    <row r="150" spans="1:2">
      <c r="A150" s="57" t="s">
        <v>46</v>
      </c>
      <c r="B150" s="56">
        <f>B144</f>
        <v>14034500.779999999</v>
      </c>
    </row>
    <row r="151" spans="1:2">
      <c r="A151" s="55" t="s">
        <v>121</v>
      </c>
      <c r="B151" s="115">
        <f>'BS Acct-Elec'!D149</f>
        <v>-1839963.2000000002</v>
      </c>
    </row>
    <row r="152" spans="1:2">
      <c r="A152" s="120"/>
      <c r="B152" s="54">
        <f>SUM(B150:B151)</f>
        <v>12194537.579999998</v>
      </c>
    </row>
    <row r="153" spans="1:2">
      <c r="A153" s="112"/>
      <c r="B153" s="113"/>
    </row>
    <row r="154" spans="1:2">
      <c r="A154" s="112"/>
      <c r="B154" s="113"/>
    </row>
    <row r="155" spans="1:2">
      <c r="A155" s="117" t="s">
        <v>117</v>
      </c>
      <c r="B155" s="118"/>
    </row>
    <row r="156" spans="1:2">
      <c r="A156" s="64" t="s">
        <v>107</v>
      </c>
      <c r="B156" s="63" t="s">
        <v>53</v>
      </c>
    </row>
    <row r="157" spans="1:2">
      <c r="A157" s="57" t="s">
        <v>110</v>
      </c>
      <c r="B157" s="119">
        <v>20289820.600000001</v>
      </c>
    </row>
    <row r="158" spans="1:2">
      <c r="A158" s="57" t="s">
        <v>51</v>
      </c>
      <c r="B158" s="62">
        <f>SUM(B157:B157)</f>
        <v>20289820.600000001</v>
      </c>
    </row>
    <row r="159" spans="1:2">
      <c r="A159" s="57" t="s">
        <v>111</v>
      </c>
      <c r="B159" s="119">
        <v>6426737.5099999998</v>
      </c>
    </row>
    <row r="160" spans="1:2">
      <c r="A160" s="57" t="s">
        <v>49</v>
      </c>
      <c r="B160" s="61">
        <f>SUM(B159:B159)</f>
        <v>6426737.5099999998</v>
      </c>
    </row>
    <row r="161" spans="1:2">
      <c r="A161" s="57" t="s">
        <v>48</v>
      </c>
      <c r="B161" s="60">
        <f>B158+B160</f>
        <v>26716558.109999999</v>
      </c>
    </row>
    <row r="162" spans="1:2">
      <c r="A162" s="59" t="s">
        <v>47</v>
      </c>
      <c r="B162" s="114">
        <f>B161</f>
        <v>26716558.109999999</v>
      </c>
    </row>
    <row r="163" spans="1:2">
      <c r="A163" s="58" t="s">
        <v>120</v>
      </c>
      <c r="B163" s="56"/>
    </row>
    <row r="164" spans="1:2">
      <c r="A164" s="57" t="s">
        <v>46</v>
      </c>
      <c r="B164" s="56">
        <f>B158</f>
        <v>20289820.600000001</v>
      </c>
    </row>
    <row r="165" spans="1:2">
      <c r="A165" s="55" t="s">
        <v>121</v>
      </c>
      <c r="B165" s="115">
        <f>'BS Acct-Elec'!D167</f>
        <v>-376791.03000000026</v>
      </c>
    </row>
    <row r="166" spans="1:2">
      <c r="A166" s="120"/>
      <c r="B166" s="54">
        <f>SUM(B164:B165)</f>
        <v>19913029.57</v>
      </c>
    </row>
    <row r="167" spans="1:2">
      <c r="A167" s="112"/>
      <c r="B167" s="113"/>
    </row>
    <row r="168" spans="1:2">
      <c r="B168" s="121"/>
    </row>
    <row r="169" spans="1:2">
      <c r="A169" s="111" t="s">
        <v>93</v>
      </c>
      <c r="B169" s="121"/>
    </row>
    <row r="170" spans="1:2">
      <c r="A170" s="111" t="s">
        <v>94</v>
      </c>
      <c r="B170" s="122"/>
    </row>
    <row r="171" spans="1:2">
      <c r="A171" s="111" t="s">
        <v>95</v>
      </c>
      <c r="B171" s="122"/>
    </row>
    <row r="172" spans="1:2">
      <c r="A172" s="111" t="s">
        <v>96</v>
      </c>
      <c r="B172" s="122"/>
    </row>
    <row r="173" spans="1:2">
      <c r="A173" s="111" t="s">
        <v>97</v>
      </c>
      <c r="B173" s="122"/>
    </row>
    <row r="174" spans="1:2">
      <c r="A174" s="111" t="s">
        <v>98</v>
      </c>
      <c r="B174" s="122"/>
    </row>
    <row r="175" spans="1:2">
      <c r="A175" s="111" t="s">
        <v>105</v>
      </c>
      <c r="B175" s="122"/>
    </row>
    <row r="176" spans="1:2">
      <c r="A176" s="111" t="s">
        <v>99</v>
      </c>
      <c r="B176" s="122"/>
    </row>
    <row r="177" spans="1:2">
      <c r="A177" s="111" t="s">
        <v>104</v>
      </c>
      <c r="B177" s="122"/>
    </row>
    <row r="178" spans="1:2">
      <c r="A178" s="111" t="s">
        <v>106</v>
      </c>
      <c r="B178" s="122"/>
    </row>
    <row r="179" spans="1:2">
      <c r="A179" s="111" t="s">
        <v>100</v>
      </c>
      <c r="B179" s="122"/>
    </row>
    <row r="180" spans="1:2">
      <c r="A180" s="111" t="s">
        <v>101</v>
      </c>
      <c r="B180" s="122"/>
    </row>
    <row r="181" spans="1:2">
      <c r="A181" s="111" t="s">
        <v>102</v>
      </c>
      <c r="B181" s="122"/>
    </row>
    <row r="182" spans="1:2">
      <c r="A182" s="111" t="s">
        <v>103</v>
      </c>
      <c r="B182" s="122"/>
    </row>
    <row r="183" spans="1:2">
      <c r="B183" s="122"/>
    </row>
    <row r="184" spans="1:2">
      <c r="B184" s="122"/>
    </row>
    <row r="185" spans="1:2">
      <c r="B185" s="122"/>
    </row>
    <row r="186" spans="1:2">
      <c r="B186" s="122"/>
    </row>
    <row r="187" spans="1:2">
      <c r="B187" s="122"/>
    </row>
    <row r="188" spans="1:2">
      <c r="B188" s="122"/>
    </row>
    <row r="189" spans="1:2">
      <c r="B189" s="122"/>
    </row>
    <row r="190" spans="1:2">
      <c r="B190" s="122"/>
    </row>
    <row r="191" spans="1:2">
      <c r="B191" s="122"/>
    </row>
    <row r="192" spans="1:2">
      <c r="B192" s="122"/>
    </row>
    <row r="193" spans="2:2">
      <c r="B193" s="122"/>
    </row>
    <row r="194" spans="2:2">
      <c r="B194" s="122"/>
    </row>
    <row r="195" spans="2:2">
      <c r="B195" s="122"/>
    </row>
    <row r="196" spans="2:2">
      <c r="B196" s="122"/>
    </row>
    <row r="197" spans="2:2">
      <c r="B197" s="122"/>
    </row>
    <row r="198" spans="2:2">
      <c r="B198" s="122"/>
    </row>
    <row r="199" spans="2:2">
      <c r="B199" s="122"/>
    </row>
    <row r="200" spans="2:2">
      <c r="B200" s="122"/>
    </row>
    <row r="201" spans="2:2">
      <c r="B201" s="122"/>
    </row>
    <row r="202" spans="2:2">
      <c r="B202" s="122"/>
    </row>
    <row r="203" spans="2:2">
      <c r="B203" s="122"/>
    </row>
    <row r="204" spans="2:2">
      <c r="B204" s="122"/>
    </row>
    <row r="205" spans="2:2">
      <c r="B205" s="122"/>
    </row>
    <row r="206" spans="2:2">
      <c r="B206" s="122"/>
    </row>
    <row r="207" spans="2:2">
      <c r="B207" s="122"/>
    </row>
    <row r="208" spans="2:2">
      <c r="B208" s="122"/>
    </row>
    <row r="209" spans="2:2">
      <c r="B209" s="122"/>
    </row>
    <row r="210" spans="2:2">
      <c r="B210" s="122"/>
    </row>
    <row r="211" spans="2:2">
      <c r="B211" s="122"/>
    </row>
    <row r="212" spans="2:2">
      <c r="B212" s="122"/>
    </row>
    <row r="213" spans="2:2">
      <c r="B213" s="122"/>
    </row>
    <row r="214" spans="2:2">
      <c r="B214" s="122"/>
    </row>
    <row r="215" spans="2:2">
      <c r="B215" s="122"/>
    </row>
    <row r="216" spans="2:2">
      <c r="B216" s="122"/>
    </row>
  </sheetData>
  <pageMargins left="0.7" right="0.7" top="0.75" bottom="0.75" header="0.3" footer="0.3"/>
  <pageSetup scale="10" fitToHeight="2"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9"/>
  <sheetViews>
    <sheetView zoomScale="90" zoomScaleNormal="90" workbookViewId="0">
      <pane ySplit="7" topLeftCell="A98" activePane="bottomLeft" state="frozen"/>
      <selection activeCell="E22" sqref="E22"/>
      <selection pane="bottomLeft" activeCell="E22" sqref="E22"/>
    </sheetView>
  </sheetViews>
  <sheetFormatPr defaultColWidth="9.109375" defaultRowHeight="14.4"/>
  <cols>
    <col min="1" max="1" width="11.6640625" style="84" customWidth="1"/>
    <col min="2" max="2" width="15.6640625" style="84" customWidth="1"/>
    <col min="3" max="3" width="15.44140625" style="84" customWidth="1"/>
    <col min="4" max="4" width="15.6640625" style="84" bestFit="1" customWidth="1"/>
    <col min="5" max="5" width="15.5546875" style="84" customWidth="1"/>
    <col min="6" max="6" width="12.44140625" style="84" bestFit="1" customWidth="1"/>
    <col min="7" max="7" width="13.88671875" style="84" bestFit="1" customWidth="1"/>
    <col min="8" max="16384" width="9.109375" style="84"/>
  </cols>
  <sheetData>
    <row r="1" spans="1:5">
      <c r="A1" s="84" t="s">
        <v>92</v>
      </c>
    </row>
    <row r="2" spans="1:5">
      <c r="A2" s="84" t="s">
        <v>91</v>
      </c>
    </row>
    <row r="3" spans="1:5">
      <c r="A3" s="101"/>
    </row>
    <row r="4" spans="1:5">
      <c r="A4" s="100"/>
      <c r="B4" s="99"/>
      <c r="C4" s="99"/>
      <c r="D4" s="99"/>
      <c r="E4" s="98" t="s">
        <v>90</v>
      </c>
    </row>
    <row r="5" spans="1:5">
      <c r="A5" s="98" t="s">
        <v>89</v>
      </c>
      <c r="B5" s="98" t="s">
        <v>88</v>
      </c>
      <c r="C5" s="98" t="s">
        <v>87</v>
      </c>
      <c r="D5" s="98" t="s">
        <v>86</v>
      </c>
      <c r="E5" s="98" t="s">
        <v>85</v>
      </c>
    </row>
    <row r="6" spans="1:5">
      <c r="A6" s="98"/>
      <c r="B6" s="98"/>
      <c r="C6" s="98"/>
      <c r="D6" s="98"/>
      <c r="E6" s="98"/>
    </row>
    <row r="7" spans="1:5">
      <c r="A7" s="97" t="s">
        <v>84</v>
      </c>
      <c r="B7" s="96" t="s">
        <v>83</v>
      </c>
      <c r="C7" s="96" t="s">
        <v>82</v>
      </c>
      <c r="D7" s="96" t="s">
        <v>81</v>
      </c>
      <c r="E7" s="96" t="s">
        <v>80</v>
      </c>
    </row>
    <row r="8" spans="1:5">
      <c r="A8" s="93" t="s">
        <v>79</v>
      </c>
      <c r="B8" s="107"/>
      <c r="C8" s="107"/>
      <c r="D8" s="107"/>
      <c r="E8" s="203">
        <f>E39</f>
        <v>-23991945.100000001</v>
      </c>
    </row>
    <row r="9" spans="1:5">
      <c r="A9" s="109">
        <v>44592</v>
      </c>
      <c r="B9" s="204">
        <v>1408250.57</v>
      </c>
      <c r="C9" s="204">
        <v>1973773.46</v>
      </c>
      <c r="D9" s="204">
        <f>+B9-C9</f>
        <v>-565522.8899999999</v>
      </c>
      <c r="E9" s="204">
        <f>+E8+D9</f>
        <v>-24557467.990000002</v>
      </c>
    </row>
    <row r="10" spans="1:5">
      <c r="A10" s="109">
        <f>A9+28</f>
        <v>44620</v>
      </c>
      <c r="B10" s="204">
        <v>1343355.58</v>
      </c>
      <c r="C10" s="204">
        <v>501624.81</v>
      </c>
      <c r="D10" s="204">
        <f t="shared" ref="D10:D20" si="0">+B10-C10</f>
        <v>841730.77</v>
      </c>
      <c r="E10" s="204">
        <f t="shared" ref="E10:E20" si="1">+E9+D10</f>
        <v>-23715737.220000003</v>
      </c>
    </row>
    <row r="11" spans="1:5">
      <c r="A11" s="109">
        <f>A10+31</f>
        <v>44651</v>
      </c>
      <c r="B11" s="204">
        <v>1183602.81</v>
      </c>
      <c r="C11" s="204">
        <v>5213328.8</v>
      </c>
      <c r="D11" s="204">
        <f t="shared" si="0"/>
        <v>-4029725.9899999998</v>
      </c>
      <c r="E11" s="204">
        <f t="shared" si="1"/>
        <v>-27745463.210000001</v>
      </c>
    </row>
    <row r="12" spans="1:5">
      <c r="A12" s="109">
        <f>A11+30</f>
        <v>44681</v>
      </c>
      <c r="B12" s="204">
        <v>1355491.24</v>
      </c>
      <c r="C12" s="204">
        <v>4894207.95</v>
      </c>
      <c r="D12" s="204">
        <f t="shared" si="0"/>
        <v>-3538716.71</v>
      </c>
      <c r="E12" s="204">
        <f t="shared" si="1"/>
        <v>-31284179.920000002</v>
      </c>
    </row>
    <row r="13" spans="1:5">
      <c r="A13" s="109">
        <f>A12+31</f>
        <v>44712</v>
      </c>
      <c r="B13" s="204">
        <v>1632308.51</v>
      </c>
      <c r="C13" s="204">
        <v>5395965.3799999999</v>
      </c>
      <c r="D13" s="204">
        <f t="shared" si="0"/>
        <v>-3763656.87</v>
      </c>
      <c r="E13" s="204">
        <f t="shared" si="1"/>
        <v>-35047836.789999999</v>
      </c>
    </row>
    <row r="14" spans="1:5">
      <c r="A14" s="109">
        <f>A13+30</f>
        <v>44742</v>
      </c>
      <c r="B14" s="204">
        <v>6940003.8499999996</v>
      </c>
      <c r="C14" s="204">
        <v>250501.67</v>
      </c>
      <c r="D14" s="204">
        <f t="shared" si="0"/>
        <v>6689502.1799999997</v>
      </c>
      <c r="E14" s="204">
        <f t="shared" si="1"/>
        <v>-28358334.609999999</v>
      </c>
    </row>
    <row r="15" spans="1:5">
      <c r="A15" s="109">
        <f t="shared" ref="A15:A20" si="2">A14+31</f>
        <v>44773</v>
      </c>
      <c r="B15" s="204">
        <v>1434435.02</v>
      </c>
      <c r="C15" s="204">
        <v>2356761.14</v>
      </c>
      <c r="D15" s="204">
        <f t="shared" si="0"/>
        <v>-922326.12000000011</v>
      </c>
      <c r="E15" s="204">
        <f t="shared" si="1"/>
        <v>-29280660.73</v>
      </c>
    </row>
    <row r="16" spans="1:5">
      <c r="A16" s="109">
        <f t="shared" si="2"/>
        <v>44804</v>
      </c>
      <c r="B16" s="204">
        <v>2280608.0699999998</v>
      </c>
      <c r="C16" s="204">
        <v>2723364.22</v>
      </c>
      <c r="D16" s="204">
        <f t="shared" si="0"/>
        <v>-442756.15000000037</v>
      </c>
      <c r="E16" s="204">
        <f t="shared" si="1"/>
        <v>-29723416.880000003</v>
      </c>
    </row>
    <row r="17" spans="1:5">
      <c r="A17" s="109">
        <f>A16+30</f>
        <v>44834</v>
      </c>
      <c r="B17" s="204">
        <v>2036357.31</v>
      </c>
      <c r="C17" s="204">
        <v>368630.23</v>
      </c>
      <c r="D17" s="204">
        <f t="shared" si="0"/>
        <v>1667727.08</v>
      </c>
      <c r="E17" s="204">
        <f t="shared" si="1"/>
        <v>-28055689.800000004</v>
      </c>
    </row>
    <row r="18" spans="1:5">
      <c r="A18" s="109">
        <f t="shared" si="2"/>
        <v>44865</v>
      </c>
      <c r="B18" s="204">
        <v>2245492.27</v>
      </c>
      <c r="C18" s="204">
        <v>3461330.18</v>
      </c>
      <c r="D18" s="204">
        <f t="shared" si="0"/>
        <v>-1215837.9100000001</v>
      </c>
      <c r="E18" s="204">
        <f t="shared" si="1"/>
        <v>-29271527.710000005</v>
      </c>
    </row>
    <row r="19" spans="1:5">
      <c r="A19" s="109">
        <f>A18+30</f>
        <v>44895</v>
      </c>
      <c r="B19" s="204">
        <v>1967320.58</v>
      </c>
      <c r="C19" s="204">
        <v>8361246.1699999999</v>
      </c>
      <c r="D19" s="204">
        <f t="shared" si="0"/>
        <v>-6393925.5899999999</v>
      </c>
      <c r="E19" s="204">
        <f t="shared" si="1"/>
        <v>-35665453.300000004</v>
      </c>
    </row>
    <row r="20" spans="1:5">
      <c r="A20" s="109">
        <f t="shared" si="2"/>
        <v>44926</v>
      </c>
      <c r="B20" s="204">
        <v>8127259.6200000001</v>
      </c>
      <c r="C20" s="204">
        <v>293430.39</v>
      </c>
      <c r="D20" s="204">
        <f t="shared" si="0"/>
        <v>7833829.2300000004</v>
      </c>
      <c r="E20" s="204">
        <f t="shared" si="1"/>
        <v>-27831624.070000004</v>
      </c>
    </row>
    <row r="21" spans="1:5">
      <c r="A21" s="109"/>
      <c r="B21" s="107"/>
      <c r="C21" s="107"/>
      <c r="D21" s="204"/>
      <c r="E21" s="204"/>
    </row>
    <row r="22" spans="1:5">
      <c r="A22" s="109"/>
      <c r="B22" s="91"/>
      <c r="C22" s="90" t="s">
        <v>78</v>
      </c>
      <c r="D22" s="86">
        <f>SUM(D9:D21)</f>
        <v>-3839678.9699999988</v>
      </c>
    </row>
    <row r="23" spans="1:5">
      <c r="A23" s="106"/>
    </row>
    <row r="24" spans="1:5">
      <c r="A24" s="106"/>
      <c r="B24" s="89" t="s">
        <v>77</v>
      </c>
      <c r="C24" s="88"/>
      <c r="D24" s="87"/>
      <c r="E24" s="86">
        <f>E20-E8</f>
        <v>-3839678.9700000025</v>
      </c>
    </row>
    <row r="25" spans="1:5">
      <c r="A25" s="106"/>
      <c r="B25" s="107"/>
      <c r="C25" s="107"/>
      <c r="D25" s="107"/>
      <c r="E25" s="107"/>
    </row>
    <row r="26" spans="1:5">
      <c r="A26" s="106"/>
      <c r="B26" s="107"/>
      <c r="C26" s="107"/>
      <c r="D26" s="107"/>
      <c r="E26" s="107"/>
    </row>
    <row r="27" spans="1:5">
      <c r="A27" s="93" t="s">
        <v>79</v>
      </c>
      <c r="B27" s="107"/>
      <c r="C27" s="107"/>
      <c r="D27" s="107"/>
      <c r="E27" s="203">
        <f>E57</f>
        <v>-12838403.190000001</v>
      </c>
    </row>
    <row r="28" spans="1:5">
      <c r="A28" s="109">
        <v>44227</v>
      </c>
      <c r="B28" s="204">
        <v>1018271.65</v>
      </c>
      <c r="C28" s="204">
        <v>2884735.04</v>
      </c>
      <c r="D28" s="204">
        <f>+B28-C28</f>
        <v>-1866463.3900000001</v>
      </c>
      <c r="E28" s="204">
        <f>+E27+D28</f>
        <v>-14704866.580000002</v>
      </c>
    </row>
    <row r="29" spans="1:5">
      <c r="A29" s="109">
        <f>A28+28</f>
        <v>44255</v>
      </c>
      <c r="B29" s="204">
        <v>760433.07</v>
      </c>
      <c r="C29" s="204">
        <v>2666569.7400000002</v>
      </c>
      <c r="D29" s="204">
        <f t="shared" ref="D29:D39" si="3">+B29-C29</f>
        <v>-1906136.6700000004</v>
      </c>
      <c r="E29" s="204">
        <f t="shared" ref="E29:E39" si="4">+E28+D29</f>
        <v>-16611003.250000002</v>
      </c>
    </row>
    <row r="30" spans="1:5">
      <c r="A30" s="109">
        <f>A29+31</f>
        <v>44286</v>
      </c>
      <c r="B30" s="204">
        <v>918904.18</v>
      </c>
      <c r="C30" s="204">
        <v>2941294.69</v>
      </c>
      <c r="D30" s="204">
        <f t="shared" si="3"/>
        <v>-2022390.5099999998</v>
      </c>
      <c r="E30" s="204">
        <f t="shared" si="4"/>
        <v>-18633393.760000002</v>
      </c>
    </row>
    <row r="31" spans="1:5">
      <c r="A31" s="109">
        <f>A30+30</f>
        <v>44316</v>
      </c>
      <c r="B31" s="204">
        <v>1031570.4</v>
      </c>
      <c r="C31" s="204">
        <v>2421529.7400000002</v>
      </c>
      <c r="D31" s="204">
        <f t="shared" si="3"/>
        <v>-1389959.3400000003</v>
      </c>
      <c r="E31" s="204">
        <f t="shared" si="4"/>
        <v>-20023353.100000001</v>
      </c>
    </row>
    <row r="32" spans="1:5">
      <c r="A32" s="109">
        <f>A31+31</f>
        <v>44347</v>
      </c>
      <c r="B32" s="204">
        <v>925980.04</v>
      </c>
      <c r="C32" s="204">
        <v>2304350.83</v>
      </c>
      <c r="D32" s="204">
        <f t="shared" si="3"/>
        <v>-1378370.79</v>
      </c>
      <c r="E32" s="204">
        <f t="shared" si="4"/>
        <v>-21401723.890000001</v>
      </c>
    </row>
    <row r="33" spans="1:5">
      <c r="A33" s="109">
        <f>A32+30</f>
        <v>44377</v>
      </c>
      <c r="B33" s="204">
        <v>1149858.32</v>
      </c>
      <c r="C33" s="204">
        <v>2452696.9</v>
      </c>
      <c r="D33" s="204">
        <f t="shared" si="3"/>
        <v>-1302838.5799999998</v>
      </c>
      <c r="E33" s="204">
        <f t="shared" si="4"/>
        <v>-22704562.469999999</v>
      </c>
    </row>
    <row r="34" spans="1:5">
      <c r="A34" s="109">
        <f t="shared" ref="A34:A39" si="5">A33+31</f>
        <v>44408</v>
      </c>
      <c r="B34" s="204">
        <v>1303385.6000000001</v>
      </c>
      <c r="C34" s="204">
        <v>2473138.52</v>
      </c>
      <c r="D34" s="204">
        <f t="shared" si="3"/>
        <v>-1169752.92</v>
      </c>
      <c r="E34" s="204">
        <f t="shared" si="4"/>
        <v>-23874315.390000001</v>
      </c>
    </row>
    <row r="35" spans="1:5">
      <c r="A35" s="109">
        <f t="shared" si="5"/>
        <v>44439</v>
      </c>
      <c r="B35" s="204">
        <v>1208367.69</v>
      </c>
      <c r="C35" s="204">
        <v>2501961.61</v>
      </c>
      <c r="D35" s="204">
        <f t="shared" si="3"/>
        <v>-1293593.92</v>
      </c>
      <c r="E35" s="204">
        <f t="shared" si="4"/>
        <v>-25167909.310000002</v>
      </c>
    </row>
    <row r="36" spans="1:5">
      <c r="A36" s="109">
        <f>A35+30</f>
        <v>44469</v>
      </c>
      <c r="B36" s="204">
        <v>1181654.6299999999</v>
      </c>
      <c r="C36" s="204">
        <v>2581103.7000000002</v>
      </c>
      <c r="D36" s="204">
        <f t="shared" si="3"/>
        <v>-1399449.0700000003</v>
      </c>
      <c r="E36" s="204">
        <f t="shared" si="4"/>
        <v>-26567358.380000003</v>
      </c>
    </row>
    <row r="37" spans="1:5">
      <c r="A37" s="109">
        <f t="shared" si="5"/>
        <v>44500</v>
      </c>
      <c r="B37" s="204">
        <v>1252591.7</v>
      </c>
      <c r="C37" s="204">
        <v>2892834.63</v>
      </c>
      <c r="D37" s="204">
        <f t="shared" si="3"/>
        <v>-1640242.93</v>
      </c>
      <c r="E37" s="204">
        <f t="shared" si="4"/>
        <v>-28207601.310000002</v>
      </c>
    </row>
    <row r="38" spans="1:5">
      <c r="A38" s="109">
        <f>A37+30</f>
        <v>44530</v>
      </c>
      <c r="B38" s="204">
        <v>973123.23</v>
      </c>
      <c r="C38" s="204">
        <v>3033273.27</v>
      </c>
      <c r="D38" s="204">
        <f t="shared" si="3"/>
        <v>-2060150.04</v>
      </c>
      <c r="E38" s="204">
        <f t="shared" si="4"/>
        <v>-30267751.350000001</v>
      </c>
    </row>
    <row r="39" spans="1:5">
      <c r="A39" s="109">
        <f t="shared" si="5"/>
        <v>44561</v>
      </c>
      <c r="B39" s="204">
        <v>9967110.2899999991</v>
      </c>
      <c r="C39" s="204">
        <v>3691304.04</v>
      </c>
      <c r="D39" s="204">
        <f t="shared" si="3"/>
        <v>6275806.2499999991</v>
      </c>
      <c r="E39" s="204">
        <f t="shared" si="4"/>
        <v>-23991945.100000001</v>
      </c>
    </row>
    <row r="40" spans="1:5">
      <c r="A40" s="109"/>
      <c r="B40" s="107"/>
      <c r="C40" s="107"/>
      <c r="D40" s="204"/>
      <c r="E40" s="204"/>
    </row>
    <row r="41" spans="1:5">
      <c r="A41" s="109"/>
      <c r="B41" s="91"/>
      <c r="C41" s="90" t="s">
        <v>78</v>
      </c>
      <c r="D41" s="86">
        <f>SUM(D28:D40)</f>
        <v>-11153541.91</v>
      </c>
    </row>
    <row r="42" spans="1:5">
      <c r="A42" s="106"/>
    </row>
    <row r="43" spans="1:5">
      <c r="A43" s="106"/>
      <c r="B43" s="89" t="s">
        <v>77</v>
      </c>
      <c r="C43" s="88"/>
      <c r="D43" s="87"/>
      <c r="E43" s="86">
        <f>E39-E27</f>
        <v>-11153541.91</v>
      </c>
    </row>
    <row r="44" spans="1:5">
      <c r="A44" s="106"/>
      <c r="B44" s="107"/>
      <c r="C44" s="107"/>
      <c r="D44" s="255"/>
      <c r="E44" s="256"/>
    </row>
    <row r="45" spans="1:5">
      <c r="A45" s="93" t="s">
        <v>79</v>
      </c>
      <c r="B45" s="107"/>
      <c r="C45" s="107"/>
      <c r="D45" s="107"/>
      <c r="E45" s="203">
        <f>E75</f>
        <v>-3597355.68</v>
      </c>
    </row>
    <row r="46" spans="1:5">
      <c r="A46" s="109">
        <v>43861</v>
      </c>
      <c r="B46" s="204">
        <v>4192753.89</v>
      </c>
      <c r="C46" s="204">
        <v>4482118.17</v>
      </c>
      <c r="D46" s="204">
        <f>+B46-C46</f>
        <v>-289364.2799999998</v>
      </c>
      <c r="E46" s="204">
        <f>+E45+D46</f>
        <v>-3886719.96</v>
      </c>
    </row>
    <row r="47" spans="1:5">
      <c r="A47" s="109">
        <f>A46+28</f>
        <v>43889</v>
      </c>
      <c r="B47" s="204">
        <v>3261893.75</v>
      </c>
      <c r="C47" s="204">
        <v>3547306.85</v>
      </c>
      <c r="D47" s="204">
        <f t="shared" ref="D47:D57" si="6">+B47-C47</f>
        <v>-285413.10000000009</v>
      </c>
      <c r="E47" s="204">
        <f t="shared" ref="E47:E57" si="7">+E46+D47</f>
        <v>-4172133.06</v>
      </c>
    </row>
    <row r="48" spans="1:5">
      <c r="A48" s="109">
        <f>A47+31</f>
        <v>43920</v>
      </c>
      <c r="B48" s="204">
        <v>3399527.68</v>
      </c>
      <c r="C48" s="204">
        <v>3740937.69</v>
      </c>
      <c r="D48" s="204">
        <f t="shared" si="6"/>
        <v>-341410.00999999978</v>
      </c>
      <c r="E48" s="204">
        <f t="shared" si="7"/>
        <v>-4513543.07</v>
      </c>
    </row>
    <row r="49" spans="1:5">
      <c r="A49" s="109">
        <f>A48+30</f>
        <v>43950</v>
      </c>
      <c r="B49" s="204">
        <v>3825710.05</v>
      </c>
      <c r="C49" s="204">
        <v>4766956.45</v>
      </c>
      <c r="D49" s="204">
        <f t="shared" si="6"/>
        <v>-941246.40000000037</v>
      </c>
      <c r="E49" s="204">
        <f t="shared" si="7"/>
        <v>-5454789.4700000007</v>
      </c>
    </row>
    <row r="50" spans="1:5">
      <c r="A50" s="109">
        <f>A49+31</f>
        <v>43981</v>
      </c>
      <c r="B50" s="204">
        <v>3629962.04</v>
      </c>
      <c r="C50" s="204">
        <v>3269588.26</v>
      </c>
      <c r="D50" s="204">
        <f t="shared" si="6"/>
        <v>360373.78000000026</v>
      </c>
      <c r="E50" s="204">
        <f t="shared" si="7"/>
        <v>-5094415.6900000004</v>
      </c>
    </row>
    <row r="51" spans="1:5">
      <c r="A51" s="109">
        <f>A50+30</f>
        <v>44011</v>
      </c>
      <c r="B51" s="204">
        <v>3229819.38</v>
      </c>
      <c r="C51" s="204">
        <v>3764809.22</v>
      </c>
      <c r="D51" s="204">
        <f t="shared" si="6"/>
        <v>-534989.84000000032</v>
      </c>
      <c r="E51" s="204">
        <f t="shared" si="7"/>
        <v>-5629405.5300000012</v>
      </c>
    </row>
    <row r="52" spans="1:5">
      <c r="A52" s="109">
        <f t="shared" ref="A52:A57" si="8">A51+31</f>
        <v>44042</v>
      </c>
      <c r="B52" s="204">
        <v>3334000.22</v>
      </c>
      <c r="C52" s="204">
        <v>4041476</v>
      </c>
      <c r="D52" s="204">
        <f t="shared" si="6"/>
        <v>-707475.7799999998</v>
      </c>
      <c r="E52" s="204">
        <f t="shared" si="7"/>
        <v>-6336881.3100000005</v>
      </c>
    </row>
    <row r="53" spans="1:5">
      <c r="A53" s="109">
        <f t="shared" si="8"/>
        <v>44073</v>
      </c>
      <c r="B53" s="204">
        <v>2994758.36</v>
      </c>
      <c r="C53" s="204">
        <v>3954230.17</v>
      </c>
      <c r="D53" s="204">
        <f t="shared" si="6"/>
        <v>-959471.81</v>
      </c>
      <c r="E53" s="204">
        <f t="shared" si="7"/>
        <v>-7296353.120000001</v>
      </c>
    </row>
    <row r="54" spans="1:5">
      <c r="A54" s="109">
        <f>A53+30</f>
        <v>44103</v>
      </c>
      <c r="B54" s="204">
        <v>2935832.02</v>
      </c>
      <c r="C54" s="204">
        <v>3807965.16</v>
      </c>
      <c r="D54" s="204">
        <f t="shared" si="6"/>
        <v>-872133.14000000013</v>
      </c>
      <c r="E54" s="204">
        <f t="shared" si="7"/>
        <v>-8168486.2600000016</v>
      </c>
    </row>
    <row r="55" spans="1:5">
      <c r="A55" s="109">
        <f t="shared" si="8"/>
        <v>44134</v>
      </c>
      <c r="B55" s="204">
        <v>1767593.04</v>
      </c>
      <c r="C55" s="204">
        <v>2882151.69</v>
      </c>
      <c r="D55" s="204">
        <f t="shared" si="6"/>
        <v>-1114558.6499999999</v>
      </c>
      <c r="E55" s="204">
        <f t="shared" si="7"/>
        <v>-9283044.910000002</v>
      </c>
    </row>
    <row r="56" spans="1:5">
      <c r="A56" s="109">
        <f>A55+30</f>
        <v>44164</v>
      </c>
      <c r="B56" s="204">
        <v>702236.4</v>
      </c>
      <c r="C56" s="204">
        <v>2411144.9900000002</v>
      </c>
      <c r="D56" s="204">
        <f t="shared" si="6"/>
        <v>-1708908.5900000003</v>
      </c>
      <c r="E56" s="204">
        <f t="shared" si="7"/>
        <v>-10991953.500000002</v>
      </c>
    </row>
    <row r="57" spans="1:5">
      <c r="A57" s="109">
        <f t="shared" si="8"/>
        <v>44195</v>
      </c>
      <c r="B57" s="204">
        <v>779499.94</v>
      </c>
      <c r="C57" s="204">
        <v>2625949.63</v>
      </c>
      <c r="D57" s="204">
        <f t="shared" si="6"/>
        <v>-1846449.69</v>
      </c>
      <c r="E57" s="204">
        <f t="shared" si="7"/>
        <v>-12838403.190000001</v>
      </c>
    </row>
    <row r="58" spans="1:5">
      <c r="A58" s="109"/>
      <c r="B58" s="204"/>
      <c r="C58" s="204"/>
      <c r="D58" s="204"/>
      <c r="E58" s="204"/>
    </row>
    <row r="59" spans="1:5">
      <c r="A59" s="109"/>
      <c r="B59" s="91"/>
      <c r="C59" s="90" t="s">
        <v>78</v>
      </c>
      <c r="D59" s="86">
        <f>SUM(D46:D58)</f>
        <v>-9241047.5099999998</v>
      </c>
    </row>
    <row r="60" spans="1:5">
      <c r="A60" s="106"/>
    </row>
    <row r="61" spans="1:5">
      <c r="A61" s="106"/>
      <c r="B61" s="89" t="s">
        <v>77</v>
      </c>
      <c r="C61" s="88"/>
      <c r="D61" s="87"/>
      <c r="E61" s="86">
        <f>E57-E45</f>
        <v>-9241047.5100000016</v>
      </c>
    </row>
    <row r="62" spans="1:5">
      <c r="A62" s="106"/>
      <c r="B62" s="95"/>
      <c r="C62" s="95"/>
      <c r="D62" s="255"/>
      <c r="E62" s="256"/>
    </row>
    <row r="63" spans="1:5">
      <c r="A63" s="93" t="s">
        <v>79</v>
      </c>
      <c r="B63" s="107"/>
      <c r="C63" s="107"/>
      <c r="D63" s="107"/>
      <c r="E63" s="203">
        <f>E93</f>
        <v>-1864553.68</v>
      </c>
    </row>
    <row r="64" spans="1:5">
      <c r="A64" s="109">
        <v>43496</v>
      </c>
      <c r="B64" s="204">
        <v>1458119.14</v>
      </c>
      <c r="C64" s="204">
        <v>856433.31</v>
      </c>
      <c r="D64" s="204">
        <v>601685.82999999996</v>
      </c>
      <c r="E64" s="204">
        <v>-1262867.8500000001</v>
      </c>
    </row>
    <row r="65" spans="1:5">
      <c r="A65" s="109">
        <f>A64+28</f>
        <v>43524</v>
      </c>
      <c r="B65" s="204">
        <v>1022990.05</v>
      </c>
      <c r="C65" s="204">
        <v>3561209.1</v>
      </c>
      <c r="D65" s="204">
        <v>-2538219.0499999998</v>
      </c>
      <c r="E65" s="204">
        <v>-3801086.9</v>
      </c>
    </row>
    <row r="66" spans="1:5">
      <c r="A66" s="109">
        <f>A65+31</f>
        <v>43555</v>
      </c>
      <c r="B66" s="204">
        <v>980422.42</v>
      </c>
      <c r="C66" s="204">
        <v>1255274.5900000001</v>
      </c>
      <c r="D66" s="204">
        <v>-274852.17</v>
      </c>
      <c r="E66" s="204">
        <v>-4075939.07</v>
      </c>
    </row>
    <row r="67" spans="1:5">
      <c r="A67" s="109">
        <f>A66+30</f>
        <v>43585</v>
      </c>
      <c r="B67" s="204">
        <v>2953988.87</v>
      </c>
      <c r="C67" s="204">
        <v>3228601.7</v>
      </c>
      <c r="D67" s="204">
        <v>-274612.83</v>
      </c>
      <c r="E67" s="204">
        <v>-4350551.9000000004</v>
      </c>
    </row>
    <row r="68" spans="1:5">
      <c r="A68" s="109">
        <f>A67+31</f>
        <v>43616</v>
      </c>
      <c r="B68" s="204">
        <v>4360668.42</v>
      </c>
      <c r="C68" s="204">
        <v>4646822.09</v>
      </c>
      <c r="D68" s="204">
        <v>-286153.67</v>
      </c>
      <c r="E68" s="204">
        <v>-4636705.57</v>
      </c>
    </row>
    <row r="69" spans="1:5">
      <c r="A69" s="109">
        <f>A68+30</f>
        <v>43646</v>
      </c>
      <c r="B69" s="204">
        <v>4279137.74</v>
      </c>
      <c r="C69" s="204">
        <v>4327062.2699999996</v>
      </c>
      <c r="D69" s="204">
        <v>-47924.53</v>
      </c>
      <c r="E69" s="204">
        <v>-4684630.0999999996</v>
      </c>
    </row>
    <row r="70" spans="1:5">
      <c r="A70" s="109">
        <f t="shared" ref="A70:A75" si="9">A69+31</f>
        <v>43677</v>
      </c>
      <c r="B70" s="204">
        <v>4695338.76</v>
      </c>
      <c r="C70" s="204">
        <v>3931916.15</v>
      </c>
      <c r="D70" s="204">
        <v>763422.61</v>
      </c>
      <c r="E70" s="204">
        <v>-3921207.49</v>
      </c>
    </row>
    <row r="71" spans="1:5">
      <c r="A71" s="109">
        <f t="shared" si="9"/>
        <v>43708</v>
      </c>
      <c r="B71" s="204">
        <v>4489055.99</v>
      </c>
      <c r="C71" s="204">
        <v>4022993.93</v>
      </c>
      <c r="D71" s="204">
        <v>466062.06</v>
      </c>
      <c r="E71" s="204">
        <v>-3455145.43</v>
      </c>
    </row>
    <row r="72" spans="1:5">
      <c r="A72" s="109">
        <f>A71+30</f>
        <v>43738</v>
      </c>
      <c r="B72" s="204">
        <v>4048380.74</v>
      </c>
      <c r="C72" s="204">
        <v>4009507.5</v>
      </c>
      <c r="D72" s="204">
        <v>38873.24</v>
      </c>
      <c r="E72" s="204">
        <v>-3416272.19</v>
      </c>
    </row>
    <row r="73" spans="1:5">
      <c r="A73" s="109">
        <f t="shared" si="9"/>
        <v>43769</v>
      </c>
      <c r="B73" s="204">
        <v>4174064.01</v>
      </c>
      <c r="C73" s="204">
        <v>4177052.75</v>
      </c>
      <c r="D73" s="204">
        <v>-2988.74</v>
      </c>
      <c r="E73" s="204">
        <v>-3419260.93</v>
      </c>
    </row>
    <row r="74" spans="1:5">
      <c r="A74" s="109">
        <f>A73+30</f>
        <v>43799</v>
      </c>
      <c r="B74" s="204">
        <v>3450506.71</v>
      </c>
      <c r="C74" s="204">
        <v>3805324.8</v>
      </c>
      <c r="D74" s="204">
        <v>-354818.09</v>
      </c>
      <c r="E74" s="204">
        <v>-3774079.02</v>
      </c>
    </row>
    <row r="75" spans="1:5">
      <c r="A75" s="109">
        <f t="shared" si="9"/>
        <v>43830</v>
      </c>
      <c r="B75" s="204">
        <v>4052250.83</v>
      </c>
      <c r="C75" s="204">
        <v>3875527.49</v>
      </c>
      <c r="D75" s="204">
        <v>176723.34</v>
      </c>
      <c r="E75" s="204">
        <v>-3597355.68</v>
      </c>
    </row>
    <row r="76" spans="1:5">
      <c r="A76" s="109"/>
      <c r="B76" s="204"/>
      <c r="C76" s="204"/>
      <c r="D76" s="204"/>
      <c r="E76" s="205"/>
    </row>
    <row r="77" spans="1:5">
      <c r="A77" s="109"/>
      <c r="B77" s="91"/>
      <c r="C77" s="90" t="s">
        <v>78</v>
      </c>
      <c r="D77" s="86">
        <f>SUM(D64:D76)</f>
        <v>-1732801.9999999995</v>
      </c>
    </row>
    <row r="78" spans="1:5">
      <c r="A78" s="106"/>
    </row>
    <row r="79" spans="1:5">
      <c r="A79" s="109"/>
      <c r="B79" s="89" t="s">
        <v>77</v>
      </c>
      <c r="C79" s="88"/>
      <c r="D79" s="87"/>
      <c r="E79" s="86">
        <f>E75-E63</f>
        <v>-1732802.0000000002</v>
      </c>
    </row>
    <row r="80" spans="1:5">
      <c r="A80" s="109"/>
      <c r="B80" s="107"/>
      <c r="C80" s="107"/>
      <c r="D80" s="107"/>
      <c r="E80" s="107"/>
    </row>
    <row r="81" spans="1:6">
      <c r="A81" s="93" t="s">
        <v>79</v>
      </c>
      <c r="B81" s="125"/>
      <c r="C81" s="125"/>
      <c r="D81" s="125"/>
      <c r="E81" s="125">
        <v>-3383386.71</v>
      </c>
    </row>
    <row r="82" spans="1:6">
      <c r="A82" s="109">
        <v>43131</v>
      </c>
      <c r="B82" s="125">
        <v>4792534.5599999996</v>
      </c>
      <c r="C82" s="125">
        <v>5110112.26</v>
      </c>
      <c r="D82" s="125">
        <v>-317577.7</v>
      </c>
      <c r="E82" s="125">
        <v>-3700964.41</v>
      </c>
    </row>
    <row r="83" spans="1:6">
      <c r="A83" s="109">
        <f>A82+28</f>
        <v>43159</v>
      </c>
      <c r="B83" s="125">
        <v>2642006.79</v>
      </c>
      <c r="C83" s="125">
        <v>2790357.48</v>
      </c>
      <c r="D83" s="125">
        <v>-148350.69</v>
      </c>
      <c r="E83" s="125">
        <v>-3849315.1</v>
      </c>
    </row>
    <row r="84" spans="1:6">
      <c r="A84" s="109">
        <f>A83+31</f>
        <v>43190</v>
      </c>
      <c r="B84" s="125">
        <v>1901913.99</v>
      </c>
      <c r="C84" s="125">
        <v>2216543.8199999998</v>
      </c>
      <c r="D84" s="125">
        <v>-314629.83</v>
      </c>
      <c r="E84" s="125">
        <v>-4163944.93</v>
      </c>
    </row>
    <row r="85" spans="1:6">
      <c r="A85" s="109">
        <f>A84+30</f>
        <v>43220</v>
      </c>
      <c r="B85" s="125">
        <v>1531937.7</v>
      </c>
      <c r="C85" s="125">
        <v>1880551.19</v>
      </c>
      <c r="D85" s="125">
        <v>-348613.49</v>
      </c>
      <c r="E85" s="125">
        <v>-4512558.42</v>
      </c>
      <c r="F85" s="111"/>
    </row>
    <row r="86" spans="1:6">
      <c r="A86" s="109">
        <f>A85+31</f>
        <v>43251</v>
      </c>
      <c r="B86" s="125">
        <v>1572436.17</v>
      </c>
      <c r="C86" s="125">
        <v>1792200.9</v>
      </c>
      <c r="D86" s="125">
        <v>-219764.73</v>
      </c>
      <c r="E86" s="125">
        <v>-4732323.1500000004</v>
      </c>
    </row>
    <row r="87" spans="1:6">
      <c r="A87" s="109">
        <f>A86+30</f>
        <v>43281</v>
      </c>
      <c r="B87" s="125">
        <v>1953976.63</v>
      </c>
      <c r="C87" s="125">
        <v>1745062.65</v>
      </c>
      <c r="D87" s="125">
        <v>208913.98</v>
      </c>
      <c r="E87" s="125">
        <v>-4523409.17</v>
      </c>
    </row>
    <row r="88" spans="1:6">
      <c r="A88" s="109">
        <f t="shared" ref="A88:A93" si="10">A87+31</f>
        <v>43312</v>
      </c>
      <c r="B88" s="125">
        <v>2403790.17</v>
      </c>
      <c r="C88" s="125">
        <v>1789150.51</v>
      </c>
      <c r="D88" s="125">
        <v>614639.66</v>
      </c>
      <c r="E88" s="125">
        <v>-3908769.51</v>
      </c>
    </row>
    <row r="89" spans="1:6">
      <c r="A89" s="109">
        <f t="shared" si="10"/>
        <v>43343</v>
      </c>
      <c r="B89" s="125">
        <v>2279343.91</v>
      </c>
      <c r="C89" s="125">
        <v>1766140.8</v>
      </c>
      <c r="D89" s="125">
        <v>513203.11</v>
      </c>
      <c r="E89" s="125">
        <v>-3395566.4</v>
      </c>
    </row>
    <row r="90" spans="1:6">
      <c r="A90" s="109">
        <f>A89+30</f>
        <v>43373</v>
      </c>
      <c r="B90" s="125">
        <v>4143260.07</v>
      </c>
      <c r="C90" s="125">
        <v>2788819.22</v>
      </c>
      <c r="D90" s="125">
        <v>1354440.85</v>
      </c>
      <c r="E90" s="125">
        <v>-2041125.55</v>
      </c>
    </row>
    <row r="91" spans="1:6">
      <c r="A91" s="109">
        <f t="shared" si="10"/>
        <v>43404</v>
      </c>
      <c r="B91" s="125">
        <v>1271945.8700000001</v>
      </c>
      <c r="C91" s="125">
        <v>1509765.61</v>
      </c>
      <c r="D91" s="125">
        <v>-237819.74</v>
      </c>
      <c r="E91" s="125">
        <v>-2278945.29</v>
      </c>
      <c r="F91" s="102"/>
    </row>
    <row r="92" spans="1:6">
      <c r="A92" s="109">
        <f>A91+30</f>
        <v>43434</v>
      </c>
      <c r="B92" s="125">
        <v>1458354.82</v>
      </c>
      <c r="C92" s="125">
        <v>1340742.3400000001</v>
      </c>
      <c r="D92" s="125">
        <v>117612.48</v>
      </c>
      <c r="E92" s="125">
        <v>-2161332.81</v>
      </c>
      <c r="F92" s="98"/>
    </row>
    <row r="93" spans="1:6">
      <c r="A93" s="109">
        <f t="shared" si="10"/>
        <v>43465</v>
      </c>
      <c r="B93" s="125">
        <v>1718610</v>
      </c>
      <c r="C93" s="125">
        <v>1421830.87</v>
      </c>
      <c r="D93" s="125">
        <v>296779.13</v>
      </c>
      <c r="E93" s="125">
        <v>-1864553.68</v>
      </c>
      <c r="F93" s="98"/>
    </row>
    <row r="94" spans="1:6">
      <c r="A94" s="106"/>
      <c r="B94" s="107"/>
      <c r="C94" s="107"/>
      <c r="D94" s="107"/>
      <c r="E94" s="107"/>
      <c r="F94" s="98"/>
    </row>
    <row r="95" spans="1:6">
      <c r="B95" s="91"/>
      <c r="C95" s="90" t="s">
        <v>78</v>
      </c>
      <c r="D95" s="86">
        <f>SUM(D82:D94)</f>
        <v>1518833.0300000003</v>
      </c>
      <c r="F95" s="98"/>
    </row>
    <row r="96" spans="1:6">
      <c r="F96" s="98"/>
    </row>
    <row r="97" spans="1:6">
      <c r="B97" s="89" t="s">
        <v>77</v>
      </c>
      <c r="C97" s="88"/>
      <c r="D97" s="87"/>
      <c r="E97" s="86">
        <f>E93-E81</f>
        <v>1518833.03</v>
      </c>
      <c r="F97" s="98"/>
    </row>
    <row r="98" spans="1:6">
      <c r="A98" s="106"/>
      <c r="B98" s="107"/>
      <c r="C98" s="107"/>
      <c r="D98" s="107"/>
      <c r="E98" s="107"/>
      <c r="F98" s="98"/>
    </row>
    <row r="99" spans="1:6">
      <c r="A99" s="93" t="s">
        <v>79</v>
      </c>
      <c r="B99" s="125"/>
      <c r="C99" s="125"/>
      <c r="D99" s="125"/>
      <c r="E99" s="125">
        <v>-6085121.5199999996</v>
      </c>
      <c r="F99" s="98"/>
    </row>
    <row r="100" spans="1:6">
      <c r="A100" s="109">
        <v>42766</v>
      </c>
      <c r="B100" s="125">
        <v>2966196.2</v>
      </c>
      <c r="C100" s="125">
        <v>2883680.37</v>
      </c>
      <c r="D100" s="125">
        <v>82515.83</v>
      </c>
      <c r="E100" s="125">
        <v>-6002605.6900000004</v>
      </c>
      <c r="F100" s="98"/>
    </row>
    <row r="101" spans="1:6">
      <c r="A101" s="109">
        <f>A100+28</f>
        <v>42794</v>
      </c>
      <c r="B101" s="125">
        <v>2618386.0099999998</v>
      </c>
      <c r="C101" s="125">
        <v>3071687.85</v>
      </c>
      <c r="D101" s="125">
        <v>-453301.84</v>
      </c>
      <c r="E101" s="125">
        <v>-6455907.5300000003</v>
      </c>
      <c r="F101" s="98"/>
    </row>
    <row r="102" spans="1:6">
      <c r="A102" s="109">
        <f>A101+31</f>
        <v>42825</v>
      </c>
      <c r="B102" s="125">
        <v>3002033.19</v>
      </c>
      <c r="C102" s="125">
        <v>3080588.24</v>
      </c>
      <c r="D102" s="125">
        <v>-78555.05</v>
      </c>
      <c r="E102" s="125">
        <v>-6534462.5800000001</v>
      </c>
      <c r="F102" s="98"/>
    </row>
    <row r="103" spans="1:6">
      <c r="A103" s="109">
        <f>A102+30</f>
        <v>42855</v>
      </c>
      <c r="B103" s="125">
        <v>1844355.62</v>
      </c>
      <c r="C103" s="125">
        <v>2365390.69</v>
      </c>
      <c r="D103" s="125">
        <v>-521035.07</v>
      </c>
      <c r="E103" s="125">
        <v>-7055497.6500000004</v>
      </c>
      <c r="F103" s="98"/>
    </row>
    <row r="104" spans="1:6">
      <c r="A104" s="109">
        <f>A103+31</f>
        <v>42886</v>
      </c>
      <c r="B104" s="125">
        <v>1639803.8</v>
      </c>
      <c r="C104" s="125">
        <v>832685.15</v>
      </c>
      <c r="D104" s="125">
        <v>807118.65</v>
      </c>
      <c r="E104" s="125">
        <v>-6248379</v>
      </c>
      <c r="F104" s="98"/>
    </row>
    <row r="105" spans="1:6">
      <c r="A105" s="109">
        <f>A104+30</f>
        <v>42916</v>
      </c>
      <c r="B105" s="125">
        <v>2354239.85</v>
      </c>
      <c r="C105" s="125">
        <v>2104584.06</v>
      </c>
      <c r="D105" s="125">
        <v>249655.79</v>
      </c>
      <c r="E105" s="125">
        <v>-5998723.21</v>
      </c>
      <c r="F105" s="98"/>
    </row>
    <row r="106" spans="1:6">
      <c r="A106" s="109">
        <f t="shared" ref="A106:A111" si="11">A105+31</f>
        <v>42947</v>
      </c>
      <c r="B106" s="125">
        <v>2439245.4900000002</v>
      </c>
      <c r="C106" s="125">
        <v>1472362.31</v>
      </c>
      <c r="D106" s="125">
        <v>966883.18</v>
      </c>
      <c r="E106" s="125">
        <v>-5031840.03</v>
      </c>
      <c r="F106" s="98"/>
    </row>
    <row r="107" spans="1:6">
      <c r="A107" s="109">
        <f t="shared" si="11"/>
        <v>42978</v>
      </c>
      <c r="B107" s="125">
        <v>2830944.58</v>
      </c>
      <c r="C107" s="125">
        <v>2196275.52</v>
      </c>
      <c r="D107" s="125">
        <v>634669.06000000006</v>
      </c>
      <c r="E107" s="125">
        <v>-4397170.97</v>
      </c>
      <c r="F107" s="98"/>
    </row>
    <row r="108" spans="1:6">
      <c r="A108" s="109">
        <f>A107+30</f>
        <v>43008</v>
      </c>
      <c r="B108" s="125">
        <v>2397428.7999999998</v>
      </c>
      <c r="C108" s="125">
        <v>1394556.35</v>
      </c>
      <c r="D108" s="125">
        <v>1002872.45</v>
      </c>
      <c r="E108" s="125">
        <v>-3394298.52</v>
      </c>
    </row>
    <row r="109" spans="1:6">
      <c r="A109" s="109">
        <f t="shared" si="11"/>
        <v>43039</v>
      </c>
      <c r="B109" s="125">
        <v>2372278.9300000002</v>
      </c>
      <c r="C109" s="125">
        <v>1305027.92</v>
      </c>
      <c r="D109" s="125">
        <v>1067251.01</v>
      </c>
      <c r="E109" s="125">
        <v>-2327047.5099999998</v>
      </c>
      <c r="F109" s="102"/>
    </row>
    <row r="110" spans="1:6">
      <c r="A110" s="109">
        <f>A109+30</f>
        <v>43069</v>
      </c>
      <c r="B110" s="125">
        <v>2178334.37</v>
      </c>
      <c r="C110" s="125">
        <v>1598324.77</v>
      </c>
      <c r="D110" s="125">
        <v>580009.6</v>
      </c>
      <c r="E110" s="125">
        <v>-1747037.91</v>
      </c>
      <c r="F110" s="102"/>
    </row>
    <row r="111" spans="1:6">
      <c r="A111" s="109">
        <f t="shared" si="11"/>
        <v>43100</v>
      </c>
      <c r="B111" s="125">
        <v>1896189.73</v>
      </c>
      <c r="C111" s="125">
        <v>3532538.53</v>
      </c>
      <c r="D111" s="125">
        <v>-1636348.8</v>
      </c>
      <c r="E111" s="125">
        <v>-3383386.71</v>
      </c>
      <c r="F111" s="102"/>
    </row>
    <row r="112" spans="1:6">
      <c r="B112" s="92"/>
      <c r="C112" s="92"/>
      <c r="D112" s="92"/>
      <c r="E112" s="92"/>
      <c r="F112" s="102"/>
    </row>
    <row r="113" spans="1:6">
      <c r="B113" s="91"/>
      <c r="C113" s="90" t="s">
        <v>78</v>
      </c>
      <c r="D113" s="86">
        <f>SUM(D100:D112)</f>
        <v>2701734.8099999996</v>
      </c>
      <c r="F113" s="102"/>
    </row>
    <row r="114" spans="1:6">
      <c r="F114" s="102"/>
    </row>
    <row r="115" spans="1:6">
      <c r="B115" s="89" t="s">
        <v>77</v>
      </c>
      <c r="C115" s="88"/>
      <c r="D115" s="87"/>
      <c r="E115" s="86">
        <f>E111-E99</f>
        <v>2701734.8099999996</v>
      </c>
      <c r="F115" s="102"/>
    </row>
    <row r="116" spans="1:6">
      <c r="A116" s="106"/>
      <c r="B116" s="107"/>
      <c r="C116" s="107"/>
      <c r="D116" s="107"/>
      <c r="E116" s="107"/>
      <c r="F116" s="102"/>
    </row>
    <row r="117" spans="1:6">
      <c r="A117" s="93" t="s">
        <v>79</v>
      </c>
      <c r="B117" s="125"/>
      <c r="C117" s="125"/>
      <c r="D117" s="125"/>
      <c r="E117" s="125">
        <v>-5836642.3099999996</v>
      </c>
      <c r="F117" s="102"/>
    </row>
    <row r="118" spans="1:6">
      <c r="A118" s="109">
        <v>42400</v>
      </c>
      <c r="B118" s="125">
        <v>2553013.6800000002</v>
      </c>
      <c r="C118" s="125">
        <v>3251351.23</v>
      </c>
      <c r="D118" s="125">
        <v>-698337.55</v>
      </c>
      <c r="E118" s="125">
        <v>-6534979.8600000003</v>
      </c>
      <c r="F118" s="102"/>
    </row>
    <row r="119" spans="1:6">
      <c r="A119" s="109">
        <f>A118+28</f>
        <v>42428</v>
      </c>
      <c r="B119" s="125">
        <v>3128105.57</v>
      </c>
      <c r="C119" s="125">
        <v>2261728.86</v>
      </c>
      <c r="D119" s="125">
        <v>866376.71</v>
      </c>
      <c r="E119" s="125">
        <v>-5668603.1500000004</v>
      </c>
      <c r="F119" s="102"/>
    </row>
    <row r="120" spans="1:6">
      <c r="A120" s="109">
        <f>A119+32</f>
        <v>42460</v>
      </c>
      <c r="B120" s="125">
        <v>2778173.33</v>
      </c>
      <c r="C120" s="125">
        <v>1757147.39</v>
      </c>
      <c r="D120" s="125">
        <v>1021025.94</v>
      </c>
      <c r="E120" s="125">
        <v>-4647577.21</v>
      </c>
      <c r="F120" s="102"/>
    </row>
    <row r="121" spans="1:6">
      <c r="A121" s="109">
        <f>A120+30</f>
        <v>42490</v>
      </c>
      <c r="B121" s="125">
        <v>1123328.6100000001</v>
      </c>
      <c r="C121" s="125">
        <v>1614401.79</v>
      </c>
      <c r="D121" s="125">
        <v>-491073.18</v>
      </c>
      <c r="E121" s="125">
        <v>-5138650.3899999997</v>
      </c>
      <c r="F121" s="102"/>
    </row>
    <row r="122" spans="1:6">
      <c r="A122" s="109">
        <f>A121+31</f>
        <v>42521</v>
      </c>
      <c r="B122" s="125">
        <v>1047154.8</v>
      </c>
      <c r="C122" s="125">
        <v>1595643.65</v>
      </c>
      <c r="D122" s="125">
        <v>-548488.85</v>
      </c>
      <c r="E122" s="125">
        <v>-5687139.2400000002</v>
      </c>
      <c r="F122" s="98"/>
    </row>
    <row r="123" spans="1:6">
      <c r="A123" s="109">
        <f>A122+30</f>
        <v>42551</v>
      </c>
      <c r="B123" s="125">
        <v>2138126.59</v>
      </c>
      <c r="C123" s="125">
        <v>1915327.01</v>
      </c>
      <c r="D123" s="125">
        <v>222799.58</v>
      </c>
      <c r="E123" s="125">
        <v>-5464339.6600000001</v>
      </c>
      <c r="F123" s="98"/>
    </row>
    <row r="124" spans="1:6">
      <c r="A124" s="109">
        <f t="shared" ref="A124:A129" si="12">A123+31</f>
        <v>42582</v>
      </c>
      <c r="B124" s="125">
        <v>1838131.61</v>
      </c>
      <c r="C124" s="125">
        <v>1770509.27</v>
      </c>
      <c r="D124" s="125">
        <v>67622.34</v>
      </c>
      <c r="E124" s="125">
        <v>-5396717.3200000003</v>
      </c>
      <c r="F124" s="98"/>
    </row>
    <row r="125" spans="1:6">
      <c r="A125" s="109">
        <f t="shared" si="12"/>
        <v>42613</v>
      </c>
      <c r="B125" s="125">
        <v>1985517.62</v>
      </c>
      <c r="C125" s="125">
        <v>1913714.68</v>
      </c>
      <c r="D125" s="125">
        <v>71802.94</v>
      </c>
      <c r="E125" s="125">
        <v>-5324914.38</v>
      </c>
      <c r="F125" s="98"/>
    </row>
    <row r="126" spans="1:6">
      <c r="A126" s="109">
        <f>A125+30</f>
        <v>42643</v>
      </c>
      <c r="B126" s="125">
        <v>2309376.89</v>
      </c>
      <c r="C126" s="125">
        <v>2667019.33</v>
      </c>
      <c r="D126" s="125">
        <v>-357642.44</v>
      </c>
      <c r="E126" s="125">
        <v>-5682556.8200000003</v>
      </c>
      <c r="F126" s="98"/>
    </row>
    <row r="127" spans="1:6">
      <c r="A127" s="109">
        <f t="shared" si="12"/>
        <v>42674</v>
      </c>
      <c r="B127" s="125">
        <v>1486065.41</v>
      </c>
      <c r="C127" s="125">
        <v>1315317.56</v>
      </c>
      <c r="D127" s="125">
        <v>170747.85</v>
      </c>
      <c r="E127" s="125">
        <v>-5511808.9699999997</v>
      </c>
      <c r="F127" s="102"/>
    </row>
    <row r="128" spans="1:6">
      <c r="A128" s="109">
        <f>A127+30</f>
        <v>42704</v>
      </c>
      <c r="B128" s="125">
        <v>1651751.19</v>
      </c>
      <c r="C128" s="125">
        <v>1612160</v>
      </c>
      <c r="D128" s="125">
        <v>39591.19</v>
      </c>
      <c r="E128" s="125">
        <v>-5472217.7800000003</v>
      </c>
      <c r="F128" s="102"/>
    </row>
    <row r="129" spans="1:6">
      <c r="A129" s="109">
        <f t="shared" si="12"/>
        <v>42735</v>
      </c>
      <c r="B129" s="125">
        <v>1790819.83</v>
      </c>
      <c r="C129" s="125">
        <v>2403723.5699999998</v>
      </c>
      <c r="D129" s="125">
        <v>-612903.74</v>
      </c>
      <c r="E129" s="125">
        <v>-6085121.5199999996</v>
      </c>
      <c r="F129" s="102"/>
    </row>
    <row r="130" spans="1:6">
      <c r="B130" s="92"/>
      <c r="C130" s="92"/>
      <c r="D130" s="92"/>
      <c r="E130" s="92"/>
      <c r="F130" s="102"/>
    </row>
    <row r="131" spans="1:6">
      <c r="B131" s="91"/>
      <c r="C131" s="90" t="s">
        <v>78</v>
      </c>
      <c r="D131" s="86">
        <f>SUM(D118:D130)</f>
        <v>-248479.21000000014</v>
      </c>
      <c r="F131" s="102"/>
    </row>
    <row r="132" spans="1:6">
      <c r="F132" s="102"/>
    </row>
    <row r="133" spans="1:6">
      <c r="B133" s="89" t="s">
        <v>77</v>
      </c>
      <c r="C133" s="88"/>
      <c r="D133" s="87"/>
      <c r="E133" s="86">
        <f>E129-E117</f>
        <v>-248479.20999999996</v>
      </c>
      <c r="F133" s="102"/>
    </row>
    <row r="134" spans="1:6">
      <c r="A134" s="95"/>
      <c r="B134" s="94"/>
      <c r="C134" s="94"/>
      <c r="D134" s="94"/>
      <c r="E134" s="94"/>
      <c r="F134" s="102"/>
    </row>
    <row r="135" spans="1:6">
      <c r="A135" s="93" t="s">
        <v>79</v>
      </c>
      <c r="B135" s="125"/>
      <c r="C135" s="125"/>
      <c r="D135" s="125"/>
      <c r="E135" s="125">
        <v>-3996679.11</v>
      </c>
      <c r="F135" s="102"/>
    </row>
    <row r="136" spans="1:6">
      <c r="A136" s="109">
        <v>42035</v>
      </c>
      <c r="B136" s="125">
        <v>1619375.74</v>
      </c>
      <c r="C136" s="125">
        <v>1606070.38</v>
      </c>
      <c r="D136" s="125">
        <v>13305.36</v>
      </c>
      <c r="E136" s="125">
        <v>-3983373.75</v>
      </c>
      <c r="F136" s="102"/>
    </row>
    <row r="137" spans="1:6">
      <c r="A137" s="109">
        <f>A136+28</f>
        <v>42063</v>
      </c>
      <c r="B137" s="125">
        <v>1542264.6</v>
      </c>
      <c r="C137" s="125">
        <v>1547317.38</v>
      </c>
      <c r="D137" s="125">
        <v>-5052.78</v>
      </c>
      <c r="E137" s="125">
        <v>-3988426.53</v>
      </c>
      <c r="F137" s="102"/>
    </row>
    <row r="138" spans="1:6">
      <c r="A138" s="109">
        <f>A137+31</f>
        <v>42094</v>
      </c>
      <c r="B138" s="125">
        <v>1545312.32</v>
      </c>
      <c r="C138" s="125">
        <v>1851063.86</v>
      </c>
      <c r="D138" s="125">
        <v>-305751.53999999998</v>
      </c>
      <c r="E138" s="125">
        <v>-4294178.07</v>
      </c>
      <c r="F138" s="102"/>
    </row>
    <row r="139" spans="1:6">
      <c r="A139" s="109">
        <f>A138+30</f>
        <v>42124</v>
      </c>
      <c r="B139" s="125">
        <v>1264362.8500000001</v>
      </c>
      <c r="C139" s="125">
        <v>1814161.61</v>
      </c>
      <c r="D139" s="125">
        <v>-549798.76</v>
      </c>
      <c r="E139" s="125">
        <v>-4843976.83</v>
      </c>
      <c r="F139" s="102"/>
    </row>
    <row r="140" spans="1:6">
      <c r="A140" s="109">
        <f>A139+31</f>
        <v>42155</v>
      </c>
      <c r="B140" s="125">
        <v>1172471.24</v>
      </c>
      <c r="C140" s="125">
        <v>1414312.96</v>
      </c>
      <c r="D140" s="125">
        <v>-241841.72</v>
      </c>
      <c r="E140" s="125">
        <v>-5085818.55</v>
      </c>
    </row>
    <row r="141" spans="1:6">
      <c r="A141" s="109">
        <f>A140+30</f>
        <v>42185</v>
      </c>
      <c r="B141" s="125">
        <v>1963835.34</v>
      </c>
      <c r="C141" s="125">
        <v>1885045.23</v>
      </c>
      <c r="D141" s="125">
        <v>78790.11</v>
      </c>
      <c r="E141" s="125">
        <v>-5007028.4400000004</v>
      </c>
    </row>
    <row r="142" spans="1:6">
      <c r="A142" s="109">
        <f t="shared" ref="A142:A147" si="13">A141+31</f>
        <v>42216</v>
      </c>
      <c r="B142" s="125">
        <v>1631449.94</v>
      </c>
      <c r="C142" s="125">
        <v>1546541.23</v>
      </c>
      <c r="D142" s="125">
        <v>84908.71</v>
      </c>
      <c r="E142" s="125">
        <v>-4922119.7300000004</v>
      </c>
    </row>
    <row r="143" spans="1:6">
      <c r="A143" s="109">
        <f t="shared" si="13"/>
        <v>42247</v>
      </c>
      <c r="B143" s="125">
        <v>483039.14</v>
      </c>
      <c r="C143" s="125">
        <v>1505765.58</v>
      </c>
      <c r="D143" s="125">
        <v>-1022726.44</v>
      </c>
      <c r="E143" s="125">
        <v>-5944846.1699999999</v>
      </c>
    </row>
    <row r="144" spans="1:6">
      <c r="A144" s="109">
        <f>A143+30</f>
        <v>42277</v>
      </c>
      <c r="B144" s="125">
        <v>417725.38</v>
      </c>
      <c r="C144" s="125">
        <v>1256229.3600000001</v>
      </c>
      <c r="D144" s="125">
        <v>-838503.98</v>
      </c>
      <c r="E144" s="125">
        <v>-6783350.1500000004</v>
      </c>
    </row>
    <row r="145" spans="1:7">
      <c r="A145" s="109">
        <f t="shared" si="13"/>
        <v>42308</v>
      </c>
      <c r="B145" s="125">
        <v>1997427.38</v>
      </c>
      <c r="C145" s="125">
        <v>1640804.05</v>
      </c>
      <c r="D145" s="125">
        <v>356623.33</v>
      </c>
      <c r="E145" s="125">
        <v>-6426726.8200000003</v>
      </c>
      <c r="F145" s="102"/>
    </row>
    <row r="146" spans="1:7">
      <c r="A146" s="109">
        <f>A145+30</f>
        <v>42338</v>
      </c>
      <c r="B146" s="125">
        <v>626906.97</v>
      </c>
      <c r="C146" s="125">
        <v>690690.88</v>
      </c>
      <c r="D146" s="125">
        <v>-63783.91</v>
      </c>
      <c r="E146" s="125">
        <v>-6490510.7300000004</v>
      </c>
      <c r="F146" s="102"/>
      <c r="G146" s="85"/>
    </row>
    <row r="147" spans="1:7">
      <c r="A147" s="109">
        <f t="shared" si="13"/>
        <v>42369</v>
      </c>
      <c r="B147" s="125">
        <v>2061011.56</v>
      </c>
      <c r="C147" s="125">
        <v>1407143.14</v>
      </c>
      <c r="D147" s="125">
        <v>653868.42000000004</v>
      </c>
      <c r="E147" s="125">
        <v>-5836642.3099999996</v>
      </c>
      <c r="F147" s="102"/>
      <c r="G147" s="85"/>
    </row>
    <row r="148" spans="1:7">
      <c r="B148" s="92"/>
      <c r="C148" s="92"/>
      <c r="D148" s="92"/>
      <c r="E148" s="92"/>
      <c r="F148" s="102"/>
      <c r="G148" s="85"/>
    </row>
    <row r="149" spans="1:7">
      <c r="B149" s="91"/>
      <c r="C149" s="90" t="s">
        <v>78</v>
      </c>
      <c r="D149" s="86">
        <f>SUM(D136:D148)</f>
        <v>-1839963.2000000002</v>
      </c>
      <c r="F149" s="102"/>
      <c r="G149" s="85"/>
    </row>
    <row r="150" spans="1:7">
      <c r="F150" s="102"/>
      <c r="G150" s="85"/>
    </row>
    <row r="151" spans="1:7">
      <c r="B151" s="89" t="s">
        <v>77</v>
      </c>
      <c r="C151" s="88"/>
      <c r="D151" s="87"/>
      <c r="E151" s="86">
        <f>E147-E135</f>
        <v>-1839963.1999999997</v>
      </c>
      <c r="F151" s="102"/>
      <c r="G151" s="85"/>
    </row>
    <row r="152" spans="1:7">
      <c r="F152" s="102"/>
      <c r="G152" s="85"/>
    </row>
    <row r="153" spans="1:7">
      <c r="A153" s="93" t="s">
        <v>79</v>
      </c>
      <c r="B153" s="92"/>
      <c r="C153" s="92"/>
      <c r="D153" s="92"/>
      <c r="E153" s="125">
        <v>-3619888.08</v>
      </c>
      <c r="F153" s="102"/>
      <c r="G153" s="85"/>
    </row>
    <row r="154" spans="1:7">
      <c r="A154" s="109">
        <v>41670</v>
      </c>
      <c r="B154" s="125">
        <v>2097007.89</v>
      </c>
      <c r="C154" s="125">
        <v>2622011.1800000002</v>
      </c>
      <c r="D154" s="125">
        <v>-525003.29</v>
      </c>
      <c r="E154" s="125">
        <v>-4144891.37</v>
      </c>
      <c r="F154" s="102"/>
      <c r="G154" s="85"/>
    </row>
    <row r="155" spans="1:7">
      <c r="A155" s="109">
        <f>A154+28</f>
        <v>41698</v>
      </c>
      <c r="B155" s="125">
        <v>1901959.05</v>
      </c>
      <c r="C155" s="125">
        <v>1549277.43</v>
      </c>
      <c r="D155" s="125">
        <v>352681.62</v>
      </c>
      <c r="E155" s="125">
        <v>-3792209.75</v>
      </c>
      <c r="F155" s="102"/>
      <c r="G155" s="85"/>
    </row>
    <row r="156" spans="1:7">
      <c r="A156" s="109">
        <f>A155+31</f>
        <v>41729</v>
      </c>
      <c r="B156" s="125">
        <v>2004408.19</v>
      </c>
      <c r="C156" s="125">
        <v>2646116.42</v>
      </c>
      <c r="D156" s="125">
        <v>-641708.23</v>
      </c>
      <c r="E156" s="125">
        <v>-4433917.9800000004</v>
      </c>
      <c r="F156" s="102"/>
      <c r="G156" s="85"/>
    </row>
    <row r="157" spans="1:7">
      <c r="A157" s="109">
        <f>A156+30</f>
        <v>41759</v>
      </c>
      <c r="B157" s="125">
        <v>1229304.1499999999</v>
      </c>
      <c r="C157" s="125">
        <v>2134635.52</v>
      </c>
      <c r="D157" s="125">
        <v>-905331.37</v>
      </c>
      <c r="E157" s="125">
        <v>-5339249.3499999996</v>
      </c>
      <c r="F157" s="102"/>
      <c r="G157" s="85"/>
    </row>
    <row r="158" spans="1:7">
      <c r="A158" s="109">
        <f>A157+31</f>
        <v>41790</v>
      </c>
      <c r="B158" s="125">
        <v>1577373.45</v>
      </c>
      <c r="C158" s="125">
        <v>2014121.96</v>
      </c>
      <c r="D158" s="125">
        <v>-436748.51</v>
      </c>
      <c r="E158" s="125">
        <v>-5775997.8600000003</v>
      </c>
      <c r="F158" s="85"/>
    </row>
    <row r="159" spans="1:7">
      <c r="A159" s="109">
        <f>A158+30</f>
        <v>41820</v>
      </c>
      <c r="B159" s="125">
        <v>2118299.0699999998</v>
      </c>
      <c r="C159" s="125">
        <v>2352647.12</v>
      </c>
      <c r="D159" s="125">
        <v>-234348.05</v>
      </c>
      <c r="E159" s="125">
        <v>-6010345.9100000001</v>
      </c>
      <c r="F159" s="85"/>
    </row>
    <row r="160" spans="1:7">
      <c r="A160" s="109">
        <f t="shared" ref="A160:A165" si="14">A159+31</f>
        <v>41851</v>
      </c>
      <c r="B160" s="125">
        <v>2626662.42</v>
      </c>
      <c r="C160" s="125">
        <v>2591140.83</v>
      </c>
      <c r="D160" s="125">
        <v>35521.589999999997</v>
      </c>
      <c r="E160" s="125">
        <v>-5974824.3200000003</v>
      </c>
      <c r="F160" s="85"/>
    </row>
    <row r="161" spans="1:7">
      <c r="A161" s="109">
        <f t="shared" si="14"/>
        <v>41882</v>
      </c>
      <c r="B161" s="125">
        <v>2367650.56</v>
      </c>
      <c r="C161" s="125">
        <v>2026823.9</v>
      </c>
      <c r="D161" s="125">
        <v>340826.66</v>
      </c>
      <c r="E161" s="125">
        <v>-5633997.6600000001</v>
      </c>
    </row>
    <row r="162" spans="1:7">
      <c r="A162" s="109">
        <f>A161+30</f>
        <v>41912</v>
      </c>
      <c r="B162" s="125">
        <v>2170047.42</v>
      </c>
      <c r="C162" s="125">
        <v>1814688.64</v>
      </c>
      <c r="D162" s="125">
        <v>355358.78</v>
      </c>
      <c r="E162" s="125">
        <v>-5278638.88</v>
      </c>
      <c r="G162" s="85"/>
    </row>
    <row r="163" spans="1:7">
      <c r="A163" s="109">
        <f t="shared" si="14"/>
        <v>41943</v>
      </c>
      <c r="B163" s="125">
        <v>2400016.2999999998</v>
      </c>
      <c r="C163" s="125">
        <v>1957195.11</v>
      </c>
      <c r="D163" s="125">
        <v>442821.19</v>
      </c>
      <c r="E163" s="125">
        <v>-4835817.6900000004</v>
      </c>
      <c r="G163" s="85"/>
    </row>
    <row r="164" spans="1:7">
      <c r="A164" s="109">
        <f>A163+30</f>
        <v>41973</v>
      </c>
      <c r="B164" s="125">
        <v>1809532.49</v>
      </c>
      <c r="C164" s="125">
        <v>1511963.17</v>
      </c>
      <c r="D164" s="125">
        <v>297569.32</v>
      </c>
      <c r="E164" s="125">
        <v>-4538248.37</v>
      </c>
      <c r="G164" s="85"/>
    </row>
    <row r="165" spans="1:7">
      <c r="A165" s="109">
        <f t="shared" si="14"/>
        <v>42004</v>
      </c>
      <c r="B165" s="125">
        <v>2158834.88</v>
      </c>
      <c r="C165" s="125">
        <v>1617265.62</v>
      </c>
      <c r="D165" s="125">
        <v>541569.26</v>
      </c>
      <c r="E165" s="125">
        <v>-3996679.11</v>
      </c>
    </row>
    <row r="166" spans="1:7">
      <c r="B166" s="92"/>
      <c r="C166" s="92"/>
      <c r="D166" s="92"/>
      <c r="E166" s="92"/>
    </row>
    <row r="167" spans="1:7">
      <c r="B167" s="91"/>
      <c r="C167" s="90" t="s">
        <v>78</v>
      </c>
      <c r="D167" s="86">
        <f>SUM(D154:D166)</f>
        <v>-376791.03000000026</v>
      </c>
    </row>
    <row r="169" spans="1:7">
      <c r="B169" s="89" t="s">
        <v>77</v>
      </c>
      <c r="C169" s="88"/>
      <c r="D169" s="87"/>
      <c r="E169" s="86">
        <f>E165-E153</f>
        <v>-376791.0299999998</v>
      </c>
    </row>
  </sheetData>
  <printOptions horizontalCentered="1"/>
  <pageMargins left="0.7" right="0.7" top="0.75" bottom="0.75" header="0.3" footer="0.3"/>
  <pageSetup orientation="portrait" r:id="rId1"/>
  <rowBreaks count="1" manualBreakCount="1">
    <brk id="144" max="16383" man="1"/>
  </rowBreaks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"/>
  <sheetViews>
    <sheetView zoomScale="90" zoomScaleNormal="90" workbookViewId="0">
      <pane xSplit="1" ySplit="3" topLeftCell="B4" activePane="bottomRight" state="frozen"/>
      <selection activeCell="E22" sqref="E22"/>
      <selection pane="topRight" activeCell="E22" sqref="E22"/>
      <selection pane="bottomLeft" activeCell="E22" sqref="E22"/>
      <selection pane="bottomRight" activeCell="E22" sqref="E22"/>
    </sheetView>
  </sheetViews>
  <sheetFormatPr defaultRowHeight="14.4" outlineLevelRow="1"/>
  <cols>
    <col min="1" max="1" width="52.88671875" bestFit="1" customWidth="1"/>
    <col min="2" max="2" width="22" customWidth="1"/>
    <col min="3" max="3" width="17.44140625" bestFit="1" customWidth="1"/>
    <col min="4" max="4" width="17.109375" bestFit="1" customWidth="1"/>
    <col min="5" max="14" width="15.6640625" customWidth="1"/>
  </cols>
  <sheetData>
    <row r="1" spans="1:14" outlineLevel="1">
      <c r="A1" s="164" t="s">
        <v>167</v>
      </c>
    </row>
    <row r="2" spans="1:14" outlineLevel="1"/>
    <row r="3" spans="1:14" outlineLevel="1">
      <c r="A3" s="64" t="s">
        <v>168</v>
      </c>
      <c r="B3" s="165" t="s">
        <v>169</v>
      </c>
      <c r="C3" s="165" t="s">
        <v>170</v>
      </c>
      <c r="D3" s="165" t="s">
        <v>171</v>
      </c>
      <c r="E3" s="165" t="s">
        <v>172</v>
      </c>
      <c r="F3" s="165" t="s">
        <v>173</v>
      </c>
      <c r="G3" s="165" t="s">
        <v>174</v>
      </c>
      <c r="H3" s="165" t="s">
        <v>175</v>
      </c>
      <c r="I3" s="165" t="s">
        <v>176</v>
      </c>
      <c r="J3" s="165" t="s">
        <v>177</v>
      </c>
      <c r="K3" s="165" t="s">
        <v>178</v>
      </c>
      <c r="L3" s="165" t="s">
        <v>179</v>
      </c>
      <c r="M3" s="165" t="s">
        <v>180</v>
      </c>
      <c r="N3" s="165" t="s">
        <v>181</v>
      </c>
    </row>
    <row r="4" spans="1:14" outlineLevel="1">
      <c r="A4" s="166" t="s">
        <v>182</v>
      </c>
      <c r="B4" s="167">
        <v>17972410.350000001</v>
      </c>
      <c r="C4" s="167">
        <v>1131075.73</v>
      </c>
      <c r="D4" s="167">
        <v>1322580.8999999999</v>
      </c>
      <c r="E4" s="167">
        <v>970299.98</v>
      </c>
      <c r="F4" s="167">
        <v>2492117</v>
      </c>
      <c r="G4" s="167">
        <v>1432790.93</v>
      </c>
      <c r="H4" s="167">
        <v>1326648.81</v>
      </c>
      <c r="I4" s="167">
        <v>1545742.83</v>
      </c>
      <c r="J4" s="167">
        <v>1661071.31</v>
      </c>
      <c r="K4" s="167">
        <v>1397378.28</v>
      </c>
      <c r="L4" s="167">
        <v>1596741.61</v>
      </c>
      <c r="M4" s="167">
        <v>1396812.44</v>
      </c>
      <c r="N4" s="167">
        <v>1699150.53</v>
      </c>
    </row>
    <row r="5" spans="1:14" outlineLevel="1">
      <c r="A5" s="166" t="s">
        <v>183</v>
      </c>
      <c r="B5" s="168">
        <v>415484.87</v>
      </c>
      <c r="C5" s="168">
        <v>415482.49</v>
      </c>
      <c r="D5" s="168">
        <v>0.83</v>
      </c>
      <c r="E5" s="168">
        <v>-324698.45</v>
      </c>
      <c r="F5" s="168">
        <v>324700</v>
      </c>
      <c r="G5" s="168">
        <v>0</v>
      </c>
      <c r="H5" s="168">
        <v>0</v>
      </c>
      <c r="I5" s="168">
        <v>0</v>
      </c>
      <c r="J5" s="168">
        <v>0</v>
      </c>
      <c r="K5" s="168">
        <v>0</v>
      </c>
      <c r="L5" s="168">
        <v>0</v>
      </c>
      <c r="M5" s="168">
        <v>0</v>
      </c>
      <c r="N5" s="168">
        <v>0</v>
      </c>
    </row>
    <row r="6" spans="1:14" outlineLevel="1">
      <c r="A6" s="166" t="s">
        <v>184</v>
      </c>
      <c r="B6" s="168">
        <v>138055.31</v>
      </c>
      <c r="C6" s="168">
        <v>138055.31</v>
      </c>
      <c r="D6" s="168">
        <v>0</v>
      </c>
      <c r="E6" s="168">
        <v>0</v>
      </c>
      <c r="F6" s="168">
        <v>0</v>
      </c>
      <c r="G6" s="168">
        <v>0</v>
      </c>
      <c r="H6" s="168">
        <v>0</v>
      </c>
      <c r="I6" s="168">
        <v>0</v>
      </c>
      <c r="J6" s="168">
        <v>0</v>
      </c>
      <c r="K6" s="168">
        <v>0</v>
      </c>
      <c r="L6" s="168">
        <v>0</v>
      </c>
      <c r="M6" s="168">
        <v>0</v>
      </c>
      <c r="N6" s="168">
        <v>0</v>
      </c>
    </row>
    <row r="7" spans="1:14" outlineLevel="1">
      <c r="A7" s="166" t="s">
        <v>185</v>
      </c>
      <c r="B7" s="168">
        <v>118854.72</v>
      </c>
      <c r="C7" s="168">
        <v>118854.72</v>
      </c>
      <c r="D7" s="168">
        <v>0</v>
      </c>
      <c r="E7" s="168">
        <v>0</v>
      </c>
      <c r="F7" s="168">
        <v>0</v>
      </c>
      <c r="G7" s="168">
        <v>0</v>
      </c>
      <c r="H7" s="168">
        <v>0</v>
      </c>
      <c r="I7" s="168">
        <v>0</v>
      </c>
      <c r="J7" s="168">
        <v>0</v>
      </c>
      <c r="K7" s="168">
        <v>0</v>
      </c>
      <c r="L7" s="168">
        <v>0</v>
      </c>
      <c r="M7" s="168">
        <v>0</v>
      </c>
      <c r="N7" s="168">
        <v>0</v>
      </c>
    </row>
    <row r="8" spans="1:14" outlineLevel="1">
      <c r="A8" s="169" t="s">
        <v>186</v>
      </c>
      <c r="B8" s="170">
        <v>93557.45</v>
      </c>
      <c r="C8" s="170">
        <v>93557.45</v>
      </c>
      <c r="D8" s="170">
        <v>0</v>
      </c>
      <c r="E8" s="170">
        <v>0</v>
      </c>
      <c r="F8" s="170">
        <v>0</v>
      </c>
      <c r="G8" s="170">
        <v>0</v>
      </c>
      <c r="H8" s="170">
        <v>0</v>
      </c>
      <c r="I8" s="170">
        <v>0</v>
      </c>
      <c r="J8" s="170">
        <v>0</v>
      </c>
      <c r="K8" s="170">
        <v>0</v>
      </c>
      <c r="L8" s="170">
        <v>0</v>
      </c>
      <c r="M8" s="170">
        <v>0</v>
      </c>
      <c r="N8" s="170">
        <v>0</v>
      </c>
    </row>
    <row r="9" spans="1:14" outlineLevel="1">
      <c r="A9" s="171" t="s">
        <v>187</v>
      </c>
      <c r="B9" s="172">
        <f>SUM(B4:B8)</f>
        <v>18738362.699999999</v>
      </c>
      <c r="C9" s="172">
        <f t="shared" ref="C9:N9" si="0">SUM(C4:C8)</f>
        <v>1897025.7</v>
      </c>
      <c r="D9" s="172">
        <f t="shared" si="0"/>
        <v>1322581.73</v>
      </c>
      <c r="E9" s="172">
        <f t="shared" si="0"/>
        <v>645601.53</v>
      </c>
      <c r="F9" s="172">
        <f t="shared" si="0"/>
        <v>2816817</v>
      </c>
      <c r="G9" s="172">
        <f t="shared" si="0"/>
        <v>1432790.93</v>
      </c>
      <c r="H9" s="172">
        <f t="shared" si="0"/>
        <v>1326648.81</v>
      </c>
      <c r="I9" s="172">
        <f t="shared" si="0"/>
        <v>1545742.83</v>
      </c>
      <c r="J9" s="172">
        <f t="shared" si="0"/>
        <v>1661071.31</v>
      </c>
      <c r="K9" s="172">
        <f t="shared" si="0"/>
        <v>1397378.28</v>
      </c>
      <c r="L9" s="172">
        <f t="shared" si="0"/>
        <v>1596741.61</v>
      </c>
      <c r="M9" s="172">
        <f t="shared" si="0"/>
        <v>1396812.44</v>
      </c>
      <c r="N9" s="172">
        <f t="shared" si="0"/>
        <v>1699150.53</v>
      </c>
    </row>
    <row r="10" spans="1:14" outlineLevel="1">
      <c r="A10" s="166" t="s">
        <v>188</v>
      </c>
      <c r="B10" s="168">
        <v>4330979.28</v>
      </c>
      <c r="C10" s="168">
        <v>238387.28</v>
      </c>
      <c r="D10" s="168">
        <v>369349.17</v>
      </c>
      <c r="E10" s="168">
        <v>267112.78999999998</v>
      </c>
      <c r="F10" s="168">
        <v>788329.15</v>
      </c>
      <c r="G10" s="168">
        <v>361005.39</v>
      </c>
      <c r="H10" s="168">
        <v>295681.52</v>
      </c>
      <c r="I10" s="168">
        <v>354261.68</v>
      </c>
      <c r="J10" s="168">
        <v>311003.87</v>
      </c>
      <c r="K10" s="168">
        <v>313030.38</v>
      </c>
      <c r="L10" s="168">
        <v>329167.71000000002</v>
      </c>
      <c r="M10" s="168">
        <v>321039.19</v>
      </c>
      <c r="N10" s="168">
        <v>382611.15</v>
      </c>
    </row>
    <row r="11" spans="1:14" outlineLevel="1">
      <c r="A11" s="166" t="s">
        <v>189</v>
      </c>
      <c r="B11" s="168">
        <v>0</v>
      </c>
      <c r="C11" s="168">
        <v>0</v>
      </c>
      <c r="D11" s="168">
        <v>0</v>
      </c>
      <c r="E11" s="168">
        <v>-205490</v>
      </c>
      <c r="F11" s="168">
        <v>205490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8">
        <v>0</v>
      </c>
      <c r="N11" s="168">
        <v>0</v>
      </c>
    </row>
    <row r="12" spans="1:14" outlineLevel="1">
      <c r="A12" s="171" t="s">
        <v>49</v>
      </c>
      <c r="B12" s="172">
        <f>SUM(B10:B11)</f>
        <v>4330979.28</v>
      </c>
      <c r="C12" s="172">
        <f t="shared" ref="C12:N12" si="1">SUM(C10:C11)</f>
        <v>238387.28</v>
      </c>
      <c r="D12" s="172">
        <f t="shared" si="1"/>
        <v>369349.17</v>
      </c>
      <c r="E12" s="172">
        <f t="shared" si="1"/>
        <v>61622.789999999979</v>
      </c>
      <c r="F12" s="172">
        <f t="shared" si="1"/>
        <v>993819.15</v>
      </c>
      <c r="G12" s="172">
        <f t="shared" si="1"/>
        <v>361005.39</v>
      </c>
      <c r="H12" s="172">
        <f t="shared" si="1"/>
        <v>295681.52</v>
      </c>
      <c r="I12" s="172">
        <f t="shared" si="1"/>
        <v>354261.68</v>
      </c>
      <c r="J12" s="172">
        <f t="shared" si="1"/>
        <v>311003.87</v>
      </c>
      <c r="K12" s="172">
        <f t="shared" si="1"/>
        <v>313030.38</v>
      </c>
      <c r="L12" s="172">
        <f t="shared" si="1"/>
        <v>329167.71000000002</v>
      </c>
      <c r="M12" s="172">
        <f t="shared" si="1"/>
        <v>321039.19</v>
      </c>
      <c r="N12" s="172">
        <f t="shared" si="1"/>
        <v>382611.15</v>
      </c>
    </row>
    <row r="13" spans="1:14" outlineLevel="1">
      <c r="A13" s="166" t="s">
        <v>190</v>
      </c>
      <c r="B13" s="168">
        <v>6637.31</v>
      </c>
      <c r="C13" s="168">
        <v>0</v>
      </c>
      <c r="D13" s="168">
        <v>0</v>
      </c>
      <c r="E13" s="168">
        <v>6637.31</v>
      </c>
      <c r="F13" s="168">
        <v>0</v>
      </c>
      <c r="G13" s="168">
        <v>0</v>
      </c>
      <c r="H13" s="168">
        <v>0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</row>
    <row r="14" spans="1:14" outlineLevel="1">
      <c r="A14" s="171" t="s">
        <v>191</v>
      </c>
      <c r="B14" s="172">
        <f>SUM(B13)</f>
        <v>6637.31</v>
      </c>
      <c r="C14" s="172">
        <f t="shared" ref="C14:N14" si="2">SUM(C13)</f>
        <v>0</v>
      </c>
      <c r="D14" s="172">
        <f t="shared" si="2"/>
        <v>0</v>
      </c>
      <c r="E14" s="172">
        <f t="shared" si="2"/>
        <v>6637.31</v>
      </c>
      <c r="F14" s="172">
        <f t="shared" si="2"/>
        <v>0</v>
      </c>
      <c r="G14" s="172">
        <f t="shared" si="2"/>
        <v>0</v>
      </c>
      <c r="H14" s="172">
        <f t="shared" si="2"/>
        <v>0</v>
      </c>
      <c r="I14" s="172">
        <f t="shared" si="2"/>
        <v>0</v>
      </c>
      <c r="J14" s="172">
        <f t="shared" si="2"/>
        <v>0</v>
      </c>
      <c r="K14" s="172">
        <f t="shared" si="2"/>
        <v>0</v>
      </c>
      <c r="L14" s="172">
        <f t="shared" si="2"/>
        <v>0</v>
      </c>
      <c r="M14" s="172">
        <f t="shared" si="2"/>
        <v>0</v>
      </c>
      <c r="N14" s="172">
        <f t="shared" si="2"/>
        <v>0</v>
      </c>
    </row>
    <row r="15" spans="1:14" outlineLevel="1">
      <c r="A15" s="173" t="s">
        <v>48</v>
      </c>
      <c r="B15" s="174">
        <f>B9+B12+B14</f>
        <v>23075979.289999999</v>
      </c>
      <c r="C15" s="174">
        <f t="shared" ref="C15:N15" si="3">C9+C12+C14</f>
        <v>2135412.98</v>
      </c>
      <c r="D15" s="174">
        <f t="shared" si="3"/>
        <v>1691930.9</v>
      </c>
      <c r="E15" s="174">
        <f t="shared" si="3"/>
        <v>713861.63000000012</v>
      </c>
      <c r="F15" s="174">
        <f t="shared" si="3"/>
        <v>3810636.15</v>
      </c>
      <c r="G15" s="174">
        <f t="shared" si="3"/>
        <v>1793796.3199999998</v>
      </c>
      <c r="H15" s="174">
        <f t="shared" si="3"/>
        <v>1622330.33</v>
      </c>
      <c r="I15" s="174">
        <f t="shared" si="3"/>
        <v>1900004.51</v>
      </c>
      <c r="J15" s="174">
        <f t="shared" si="3"/>
        <v>1972075.1800000002</v>
      </c>
      <c r="K15" s="174">
        <f t="shared" si="3"/>
        <v>1710408.6600000001</v>
      </c>
      <c r="L15" s="174">
        <f t="shared" si="3"/>
        <v>1925909.32</v>
      </c>
      <c r="M15" s="174">
        <f t="shared" si="3"/>
        <v>1717851.63</v>
      </c>
      <c r="N15" s="174">
        <f t="shared" si="3"/>
        <v>2081761.6800000002</v>
      </c>
    </row>
    <row r="16" spans="1:14" outlineLevel="1">
      <c r="A16" s="175" t="s">
        <v>192</v>
      </c>
      <c r="B16" s="176">
        <v>22982421.84</v>
      </c>
      <c r="C16" s="176">
        <v>2041855.53</v>
      </c>
      <c r="D16" s="176">
        <v>1691930.9</v>
      </c>
      <c r="E16" s="176">
        <v>713861.63</v>
      </c>
      <c r="F16" s="176">
        <v>3810636.15</v>
      </c>
      <c r="G16" s="176">
        <v>1793796.32</v>
      </c>
      <c r="H16" s="176">
        <v>1622330.33</v>
      </c>
      <c r="I16" s="176">
        <v>1900004.51</v>
      </c>
      <c r="J16" s="176">
        <v>1972075.18</v>
      </c>
      <c r="K16" s="176">
        <v>1710408.66</v>
      </c>
      <c r="L16" s="176">
        <v>1925909.32</v>
      </c>
      <c r="M16" s="176">
        <v>1717851.63</v>
      </c>
      <c r="N16" s="176">
        <v>2081761.68</v>
      </c>
    </row>
    <row r="17" spans="1:14" outlineLevel="1">
      <c r="A17" s="177" t="s">
        <v>193</v>
      </c>
      <c r="B17" s="178">
        <f>B15-B16</f>
        <v>93557.449999999255</v>
      </c>
      <c r="C17" s="178">
        <f t="shared" ref="C17:N17" si="4">C15-C16</f>
        <v>93557.449999999953</v>
      </c>
      <c r="D17" s="179">
        <f t="shared" si="4"/>
        <v>0</v>
      </c>
      <c r="E17" s="179">
        <f t="shared" si="4"/>
        <v>0</v>
      </c>
      <c r="F17" s="179">
        <f t="shared" si="4"/>
        <v>0</v>
      </c>
      <c r="G17" s="179">
        <f t="shared" si="4"/>
        <v>0</v>
      </c>
      <c r="H17" s="179">
        <f t="shared" si="4"/>
        <v>0</v>
      </c>
      <c r="I17" s="179">
        <f t="shared" si="4"/>
        <v>0</v>
      </c>
      <c r="J17" s="179">
        <f t="shared" si="4"/>
        <v>0</v>
      </c>
      <c r="K17" s="179">
        <f t="shared" si="4"/>
        <v>0</v>
      </c>
      <c r="L17" s="179">
        <f t="shared" si="4"/>
        <v>0</v>
      </c>
      <c r="M17" s="179">
        <f t="shared" si="4"/>
        <v>0</v>
      </c>
      <c r="N17" s="179">
        <f t="shared" si="4"/>
        <v>0</v>
      </c>
    </row>
    <row r="18" spans="1:14" outlineLevel="1">
      <c r="A18" s="180" t="s">
        <v>194</v>
      </c>
      <c r="B18" s="178"/>
      <c r="C18" s="178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</row>
    <row r="19" spans="1:14">
      <c r="A19" s="181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</row>
    <row r="20" spans="1:14">
      <c r="A20" s="181" t="s">
        <v>195</v>
      </c>
      <c r="B20" s="182">
        <f>'2019 Allocation Factors'!E35</f>
        <v>0.66349999999999998</v>
      </c>
    </row>
    <row r="21" spans="1:14">
      <c r="A21" s="181" t="s">
        <v>196</v>
      </c>
      <c r="B21" s="182">
        <f>'2019 Allocation Factors'!F35</f>
        <v>0.33650000000000002</v>
      </c>
    </row>
    <row r="22" spans="1:14">
      <c r="A22" s="181"/>
      <c r="B22" s="182"/>
    </row>
    <row r="23" spans="1:14">
      <c r="A23" s="181" t="s">
        <v>392</v>
      </c>
      <c r="B23" s="182"/>
    </row>
    <row r="24" spans="1:14">
      <c r="A24" t="s">
        <v>139</v>
      </c>
      <c r="B24" s="183">
        <f>B28+(B$30*$B$20)</f>
        <v>18742766.555184998</v>
      </c>
      <c r="C24" s="183">
        <f t="shared" ref="C24:N24" si="5">C28+(C$30*$B$20)</f>
        <v>1897025.7</v>
      </c>
      <c r="D24" s="183">
        <f t="shared" si="5"/>
        <v>1322581.73</v>
      </c>
      <c r="E24" s="183">
        <f t="shared" si="5"/>
        <v>650005.38518500002</v>
      </c>
      <c r="F24" s="183">
        <f t="shared" si="5"/>
        <v>2816817</v>
      </c>
      <c r="G24" s="183">
        <f t="shared" si="5"/>
        <v>1432790.93</v>
      </c>
      <c r="H24" s="183">
        <f t="shared" si="5"/>
        <v>1326648.81</v>
      </c>
      <c r="I24" s="183">
        <f t="shared" si="5"/>
        <v>1545742.83</v>
      </c>
      <c r="J24" s="183">
        <f t="shared" si="5"/>
        <v>1661071.31</v>
      </c>
      <c r="K24" s="183">
        <f t="shared" si="5"/>
        <v>1397378.28</v>
      </c>
      <c r="L24" s="183">
        <f t="shared" si="5"/>
        <v>1596741.61</v>
      </c>
      <c r="M24" s="183">
        <f t="shared" si="5"/>
        <v>1396812.44</v>
      </c>
      <c r="N24" s="183">
        <f t="shared" si="5"/>
        <v>1699150.53</v>
      </c>
    </row>
    <row r="25" spans="1:14">
      <c r="A25" t="s">
        <v>140</v>
      </c>
      <c r="B25" s="184">
        <f>B29+(B$30*$B$21)</f>
        <v>4333212.7348150006</v>
      </c>
      <c r="C25" s="184">
        <f t="shared" ref="C25:N25" si="6">C29+(C$30*$B$21)</f>
        <v>238387.28</v>
      </c>
      <c r="D25" s="184">
        <f t="shared" si="6"/>
        <v>369349.17</v>
      </c>
      <c r="E25" s="184">
        <f t="shared" si="6"/>
        <v>63856.244814999976</v>
      </c>
      <c r="F25" s="184">
        <f t="shared" si="6"/>
        <v>993819.15</v>
      </c>
      <c r="G25" s="184">
        <f t="shared" si="6"/>
        <v>361005.39</v>
      </c>
      <c r="H25" s="184">
        <f t="shared" si="6"/>
        <v>295681.52</v>
      </c>
      <c r="I25" s="184">
        <f t="shared" si="6"/>
        <v>354261.68</v>
      </c>
      <c r="J25" s="184">
        <f t="shared" si="6"/>
        <v>311003.87</v>
      </c>
      <c r="K25" s="184">
        <f t="shared" si="6"/>
        <v>313030.38</v>
      </c>
      <c r="L25" s="184">
        <f t="shared" si="6"/>
        <v>329167.71000000002</v>
      </c>
      <c r="M25" s="184">
        <f t="shared" si="6"/>
        <v>321039.19</v>
      </c>
      <c r="N25" s="184">
        <f t="shared" si="6"/>
        <v>382611.15</v>
      </c>
    </row>
    <row r="26" spans="1:14" ht="15" thickBot="1">
      <c r="B26" s="185">
        <f>SUM(B24:B25)</f>
        <v>23075979.289999999</v>
      </c>
      <c r="C26" s="185">
        <f t="shared" ref="C26:N26" si="7">SUM(C24:C25)</f>
        <v>2135412.98</v>
      </c>
      <c r="D26" s="185">
        <f t="shared" si="7"/>
        <v>1691930.9</v>
      </c>
      <c r="E26" s="185">
        <f t="shared" si="7"/>
        <v>713861.63</v>
      </c>
      <c r="F26" s="185">
        <f t="shared" si="7"/>
        <v>3810636.15</v>
      </c>
      <c r="G26" s="185">
        <f t="shared" si="7"/>
        <v>1793796.3199999998</v>
      </c>
      <c r="H26" s="185">
        <f t="shared" si="7"/>
        <v>1622330.33</v>
      </c>
      <c r="I26" s="185">
        <f t="shared" si="7"/>
        <v>1900004.51</v>
      </c>
      <c r="J26" s="185">
        <f t="shared" si="7"/>
        <v>1972075.1800000002</v>
      </c>
      <c r="K26" s="185">
        <f t="shared" si="7"/>
        <v>1710408.6600000001</v>
      </c>
      <c r="L26" s="185">
        <f t="shared" si="7"/>
        <v>1925909.32</v>
      </c>
      <c r="M26" s="185">
        <f t="shared" si="7"/>
        <v>1717851.63</v>
      </c>
      <c r="N26" s="185">
        <f t="shared" si="7"/>
        <v>2081761.6800000002</v>
      </c>
    </row>
    <row r="27" spans="1:14" ht="15" thickTop="1"/>
    <row r="28" spans="1:14">
      <c r="A28" t="s">
        <v>139</v>
      </c>
      <c r="B28" s="183">
        <f>B9</f>
        <v>18738362.699999999</v>
      </c>
      <c r="C28" s="183">
        <f t="shared" ref="C28:N28" si="8">C9</f>
        <v>1897025.7</v>
      </c>
      <c r="D28" s="183">
        <f t="shared" si="8"/>
        <v>1322581.73</v>
      </c>
      <c r="E28" s="183">
        <f t="shared" si="8"/>
        <v>645601.53</v>
      </c>
      <c r="F28" s="183">
        <f t="shared" si="8"/>
        <v>2816817</v>
      </c>
      <c r="G28" s="183">
        <f t="shared" si="8"/>
        <v>1432790.93</v>
      </c>
      <c r="H28" s="183">
        <f t="shared" si="8"/>
        <v>1326648.81</v>
      </c>
      <c r="I28" s="183">
        <f t="shared" si="8"/>
        <v>1545742.83</v>
      </c>
      <c r="J28" s="183">
        <f t="shared" si="8"/>
        <v>1661071.31</v>
      </c>
      <c r="K28" s="183">
        <f t="shared" si="8"/>
        <v>1397378.28</v>
      </c>
      <c r="L28" s="183">
        <f t="shared" si="8"/>
        <v>1596741.61</v>
      </c>
      <c r="M28" s="183">
        <f t="shared" si="8"/>
        <v>1396812.44</v>
      </c>
      <c r="N28" s="183">
        <f t="shared" si="8"/>
        <v>1699150.53</v>
      </c>
    </row>
    <row r="29" spans="1:14">
      <c r="A29" t="s">
        <v>140</v>
      </c>
      <c r="B29" s="184">
        <f>B12</f>
        <v>4330979.28</v>
      </c>
      <c r="C29" s="184">
        <f t="shared" ref="C29:N29" si="9">C12</f>
        <v>238387.28</v>
      </c>
      <c r="D29" s="184">
        <f t="shared" si="9"/>
        <v>369349.17</v>
      </c>
      <c r="E29" s="184">
        <f t="shared" si="9"/>
        <v>61622.789999999979</v>
      </c>
      <c r="F29" s="184">
        <f t="shared" si="9"/>
        <v>993819.15</v>
      </c>
      <c r="G29" s="184">
        <f t="shared" si="9"/>
        <v>361005.39</v>
      </c>
      <c r="H29" s="184">
        <f t="shared" si="9"/>
        <v>295681.52</v>
      </c>
      <c r="I29" s="184">
        <f t="shared" si="9"/>
        <v>354261.68</v>
      </c>
      <c r="J29" s="184">
        <f t="shared" si="9"/>
        <v>311003.87</v>
      </c>
      <c r="K29" s="184">
        <f t="shared" si="9"/>
        <v>313030.38</v>
      </c>
      <c r="L29" s="184">
        <f t="shared" si="9"/>
        <v>329167.71000000002</v>
      </c>
      <c r="M29" s="184">
        <f t="shared" si="9"/>
        <v>321039.19</v>
      </c>
      <c r="N29" s="184">
        <f t="shared" si="9"/>
        <v>382611.15</v>
      </c>
    </row>
    <row r="30" spans="1:14">
      <c r="A30" t="s">
        <v>197</v>
      </c>
      <c r="B30" s="184">
        <f>B14</f>
        <v>6637.31</v>
      </c>
      <c r="C30" s="184">
        <f t="shared" ref="C30:N30" si="10">C14</f>
        <v>0</v>
      </c>
      <c r="D30" s="184">
        <f t="shared" si="10"/>
        <v>0</v>
      </c>
      <c r="E30" s="184">
        <f t="shared" si="10"/>
        <v>6637.31</v>
      </c>
      <c r="F30" s="184">
        <f t="shared" si="10"/>
        <v>0</v>
      </c>
      <c r="G30" s="184">
        <f t="shared" si="10"/>
        <v>0</v>
      </c>
      <c r="H30" s="184">
        <f t="shared" si="10"/>
        <v>0</v>
      </c>
      <c r="I30" s="184">
        <f t="shared" si="10"/>
        <v>0</v>
      </c>
      <c r="J30" s="184">
        <f t="shared" si="10"/>
        <v>0</v>
      </c>
      <c r="K30" s="184">
        <f t="shared" si="10"/>
        <v>0</v>
      </c>
      <c r="L30" s="184">
        <f t="shared" si="10"/>
        <v>0</v>
      </c>
      <c r="M30" s="184">
        <f t="shared" si="10"/>
        <v>0</v>
      </c>
      <c r="N30" s="184">
        <f t="shared" si="10"/>
        <v>0</v>
      </c>
    </row>
    <row r="31" spans="1:14" ht="15" thickBot="1">
      <c r="B31" s="185">
        <f>SUM(B28:B30)</f>
        <v>23075979.289999999</v>
      </c>
      <c r="C31" s="185">
        <f t="shared" ref="C31:N31" si="11">SUM(C28:C30)</f>
        <v>2135412.98</v>
      </c>
      <c r="D31" s="185">
        <f t="shared" si="11"/>
        <v>1691930.9</v>
      </c>
      <c r="E31" s="185">
        <f t="shared" si="11"/>
        <v>713861.63000000012</v>
      </c>
      <c r="F31" s="185">
        <f t="shared" si="11"/>
        <v>3810636.15</v>
      </c>
      <c r="G31" s="185">
        <f t="shared" si="11"/>
        <v>1793796.3199999998</v>
      </c>
      <c r="H31" s="185">
        <f t="shared" si="11"/>
        <v>1622330.33</v>
      </c>
      <c r="I31" s="185">
        <f t="shared" si="11"/>
        <v>1900004.51</v>
      </c>
      <c r="J31" s="185">
        <f t="shared" si="11"/>
        <v>1972075.1800000002</v>
      </c>
      <c r="K31" s="185">
        <f t="shared" si="11"/>
        <v>1710408.6600000001</v>
      </c>
      <c r="L31" s="185">
        <f t="shared" si="11"/>
        <v>1925909.32</v>
      </c>
      <c r="M31" s="185">
        <f t="shared" si="11"/>
        <v>1717851.63</v>
      </c>
      <c r="N31" s="185">
        <f t="shared" si="11"/>
        <v>2081761.6800000002</v>
      </c>
    </row>
    <row r="32" spans="1:14" ht="15" thickTop="1"/>
    <row r="35" spans="1:10">
      <c r="A35" s="186" t="s">
        <v>198</v>
      </c>
      <c r="B35" s="186" t="s">
        <v>139</v>
      </c>
      <c r="C35" s="186" t="s">
        <v>199</v>
      </c>
      <c r="D35" s="186" t="s">
        <v>197</v>
      </c>
      <c r="E35" s="186" t="s">
        <v>200</v>
      </c>
      <c r="F35" s="186" t="s">
        <v>201</v>
      </c>
      <c r="G35" s="186" t="s">
        <v>202</v>
      </c>
      <c r="H35" s="186" t="s">
        <v>203</v>
      </c>
      <c r="I35" s="186" t="s">
        <v>141</v>
      </c>
    </row>
    <row r="36" spans="1:10">
      <c r="A36" t="s">
        <v>204</v>
      </c>
      <c r="B36" s="183">
        <v>18738362.699999999</v>
      </c>
      <c r="C36" s="183">
        <v>4330979.2799999993</v>
      </c>
      <c r="D36" s="183">
        <v>6637.31</v>
      </c>
      <c r="E36" s="183">
        <v>4393.24</v>
      </c>
      <c r="F36" s="183">
        <v>2244.0700000000002</v>
      </c>
      <c r="G36" s="183">
        <v>18742755.939999998</v>
      </c>
      <c r="H36" s="183">
        <v>4333223.3499999996</v>
      </c>
      <c r="I36" s="183">
        <v>23075979.289999999</v>
      </c>
    </row>
    <row r="37" spans="1:10">
      <c r="B37" s="187">
        <f>B28-B36</f>
        <v>0</v>
      </c>
      <c r="C37" s="187">
        <f>B29-C36</f>
        <v>0</v>
      </c>
      <c r="D37" s="187">
        <f>B30-D36</f>
        <v>0</v>
      </c>
      <c r="E37" s="187">
        <f>B30*B20-E36</f>
        <v>10.615185000000565</v>
      </c>
      <c r="F37" s="187">
        <f>B30*B21-F36</f>
        <v>-10.61518500000011</v>
      </c>
      <c r="G37" s="187">
        <f>B24-G36</f>
        <v>10.615185000002384</v>
      </c>
      <c r="H37" s="187">
        <f>B25-H36</f>
        <v>-10.615184999071062</v>
      </c>
      <c r="I37" s="187">
        <f>B26-I36</f>
        <v>0</v>
      </c>
      <c r="J37" s="188"/>
    </row>
    <row r="38" spans="1:10">
      <c r="B38" s="187">
        <f>B41+B45-B36</f>
        <v>0</v>
      </c>
      <c r="C38" s="187">
        <f t="shared" ref="C38:I38" si="12">C41+C45-C36</f>
        <v>0</v>
      </c>
      <c r="D38" s="187">
        <f t="shared" si="12"/>
        <v>0</v>
      </c>
      <c r="E38" s="187">
        <f t="shared" si="12"/>
        <v>-39.829999999999927</v>
      </c>
      <c r="F38" s="187">
        <f t="shared" si="12"/>
        <v>39.829999999999927</v>
      </c>
      <c r="G38" s="187">
        <f t="shared" si="12"/>
        <v>-39.829999998211861</v>
      </c>
      <c r="H38" s="187">
        <f t="shared" si="12"/>
        <v>39.830000000074506</v>
      </c>
      <c r="I38" s="187">
        <f t="shared" si="12"/>
        <v>0</v>
      </c>
    </row>
    <row r="39" spans="1:10">
      <c r="B39" s="183"/>
      <c r="C39" s="183"/>
      <c r="D39" s="183"/>
      <c r="E39" s="183"/>
      <c r="F39" s="183"/>
      <c r="G39" s="183"/>
      <c r="H39" s="183"/>
      <c r="I39" s="183"/>
    </row>
    <row r="40" spans="1:10">
      <c r="A40" s="186" t="s">
        <v>205</v>
      </c>
      <c r="B40" s="186" t="s">
        <v>139</v>
      </c>
      <c r="C40" s="186" t="s">
        <v>199</v>
      </c>
      <c r="D40" s="186" t="s">
        <v>197</v>
      </c>
      <c r="E40" s="186" t="s">
        <v>200</v>
      </c>
      <c r="F40" s="186" t="s">
        <v>201</v>
      </c>
      <c r="G40" s="186" t="s">
        <v>202</v>
      </c>
      <c r="H40" s="186" t="s">
        <v>203</v>
      </c>
      <c r="I40" s="186" t="s">
        <v>141</v>
      </c>
    </row>
    <row r="41" spans="1:10">
      <c r="A41" t="s">
        <v>204</v>
      </c>
      <c r="B41" s="183">
        <v>9441465.6999999993</v>
      </c>
      <c r="C41" s="183">
        <v>2319865.2999999998</v>
      </c>
      <c r="D41" s="183">
        <v>6637.31</v>
      </c>
      <c r="E41" s="183">
        <v>4353.41</v>
      </c>
      <c r="F41" s="183">
        <v>2283.9</v>
      </c>
      <c r="G41" s="183">
        <v>9445819.1099999994</v>
      </c>
      <c r="H41" s="183">
        <v>2322149.1999999997</v>
      </c>
      <c r="I41" s="183">
        <v>11767968.309999999</v>
      </c>
    </row>
    <row r="42" spans="1:10">
      <c r="B42" s="187">
        <f>SUM(C28:H28)-B41</f>
        <v>0</v>
      </c>
      <c r="C42" s="187">
        <f>SUM(C29:H29)-C41</f>
        <v>0</v>
      </c>
      <c r="D42" s="187">
        <f>SUM(C30:H30)-D41</f>
        <v>0</v>
      </c>
      <c r="E42" s="189">
        <f>SUM(C30:H30)*B20-E41</f>
        <v>50.445185000000492</v>
      </c>
      <c r="F42" s="189">
        <f>SUM(C30:H30)*B21-F41</f>
        <v>-50.445185000000038</v>
      </c>
      <c r="G42" s="187">
        <f>SUM(C24:H24)-G41</f>
        <v>50.44518500007689</v>
      </c>
      <c r="H42" s="187">
        <f>SUM(C25:H25)-H41</f>
        <v>-50.445184999611229</v>
      </c>
      <c r="I42" s="187">
        <f>SUM(C26:H26)-I41</f>
        <v>0</v>
      </c>
    </row>
    <row r="44" spans="1:10">
      <c r="A44" s="186" t="s">
        <v>206</v>
      </c>
      <c r="B44" s="186" t="s">
        <v>139</v>
      </c>
      <c r="C44" s="186" t="s">
        <v>199</v>
      </c>
      <c r="D44" s="186" t="s">
        <v>197</v>
      </c>
      <c r="E44" s="186" t="s">
        <v>200</v>
      </c>
      <c r="F44" s="186" t="s">
        <v>201</v>
      </c>
      <c r="G44" s="186" t="s">
        <v>202</v>
      </c>
      <c r="H44" s="186" t="s">
        <v>203</v>
      </c>
      <c r="I44" s="186" t="s">
        <v>141</v>
      </c>
    </row>
    <row r="45" spans="1:10">
      <c r="A45" t="s">
        <v>204</v>
      </c>
      <c r="B45" s="183">
        <v>9296897</v>
      </c>
      <c r="C45" s="183">
        <v>2011113.98</v>
      </c>
      <c r="D45" s="183">
        <v>0</v>
      </c>
      <c r="E45" s="183">
        <v>0</v>
      </c>
      <c r="F45" s="183">
        <v>0</v>
      </c>
      <c r="G45" s="183">
        <v>9296897</v>
      </c>
      <c r="H45" s="183">
        <v>2011113.98</v>
      </c>
      <c r="I45" s="183">
        <v>11308010.98</v>
      </c>
    </row>
    <row r="46" spans="1:10">
      <c r="B46" s="187">
        <f>SUM(I28:N28)-B45</f>
        <v>0</v>
      </c>
      <c r="C46" s="187">
        <f>SUM(I29:N29)-C45</f>
        <v>0</v>
      </c>
      <c r="D46" s="187">
        <f>SUM(I30:N30)-D45</f>
        <v>0</v>
      </c>
      <c r="E46" s="187">
        <f>SUM(I30:N30)*B20-E45</f>
        <v>0</v>
      </c>
      <c r="F46" s="187">
        <f>SUM(I30:N30)*B21-F45</f>
        <v>0</v>
      </c>
      <c r="G46" s="187">
        <f>SUM(I24:N24)-G45</f>
        <v>0</v>
      </c>
      <c r="H46" s="187">
        <f>SUM(I25:N25)-H45</f>
        <v>0</v>
      </c>
      <c r="I46" s="187">
        <f>SUM(I26:N26)-I45</f>
        <v>0</v>
      </c>
    </row>
    <row r="48" spans="1:10">
      <c r="E48" s="190" t="s">
        <v>207</v>
      </c>
      <c r="F48" s="190"/>
      <c r="G48" s="190"/>
      <c r="H48" s="190"/>
      <c r="I48" s="190"/>
    </row>
    <row r="49" spans="2:12">
      <c r="E49" s="190" t="s">
        <v>208</v>
      </c>
      <c r="F49" s="190"/>
      <c r="G49" s="190"/>
      <c r="H49" s="190"/>
      <c r="I49" s="190"/>
    </row>
    <row r="50" spans="2:12">
      <c r="E50" s="190" t="s">
        <v>209</v>
      </c>
      <c r="F50" s="190"/>
      <c r="G50" s="190"/>
      <c r="H50" s="190"/>
      <c r="I50" s="190"/>
    </row>
    <row r="53" spans="2:12">
      <c r="B53" s="191" t="s">
        <v>210</v>
      </c>
      <c r="C53" s="191"/>
      <c r="D53" s="191"/>
      <c r="E53" s="191"/>
      <c r="F53" s="191"/>
      <c r="G53" s="191"/>
      <c r="H53" s="191"/>
      <c r="I53" s="191"/>
      <c r="L53" s="192"/>
    </row>
    <row r="54" spans="2:12">
      <c r="L54" s="192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75"/>
  <sheetViews>
    <sheetView workbookViewId="0">
      <pane xSplit="2" ySplit="3" topLeftCell="E4" activePane="bottomRight" state="frozen"/>
      <selection activeCell="E22" sqref="E22"/>
      <selection pane="topRight" activeCell="E22" sqref="E22"/>
      <selection pane="bottomLeft" activeCell="E22" sqref="E22"/>
      <selection pane="bottomRight" activeCell="E22" sqref="E22"/>
    </sheetView>
  </sheetViews>
  <sheetFormatPr defaultColWidth="8.88671875" defaultRowHeight="14.4" outlineLevelRow="1" outlineLevelCol="1"/>
  <cols>
    <col min="1" max="1" width="19.109375" customWidth="1"/>
    <col min="2" max="2" width="37.109375" customWidth="1"/>
    <col min="3" max="3" width="10.88671875" style="84" hidden="1" customWidth="1" outlineLevel="1"/>
    <col min="4" max="4" width="9.88671875" style="84" hidden="1" customWidth="1" outlineLevel="1"/>
    <col min="5" max="5" width="12" customWidth="1" collapsed="1"/>
    <col min="6" max="6" width="6.33203125" style="84" hidden="1" customWidth="1" outlineLevel="1"/>
    <col min="7" max="7" width="7.33203125" style="84" hidden="1" customWidth="1" outlineLevel="1"/>
    <col min="8" max="8" width="5" style="84" hidden="1" customWidth="1" outlineLevel="1"/>
    <col min="9" max="9" width="6.5546875" style="84" hidden="1" customWidth="1" outlineLevel="1"/>
    <col min="10" max="10" width="13.5546875" style="84" hidden="1" customWidth="1" outlineLevel="1"/>
    <col min="11" max="11" width="11.88671875" style="84" hidden="1" customWidth="1" outlineLevel="1"/>
    <col min="12" max="12" width="10.88671875" style="84" hidden="1" customWidth="1" outlineLevel="1"/>
    <col min="13" max="13" width="11.88671875" style="84" hidden="1" customWidth="1" outlineLevel="1"/>
    <col min="14" max="14" width="10.88671875" style="84" hidden="1" customWidth="1" outlineLevel="1"/>
    <col min="15" max="15" width="8.33203125" style="84" hidden="1" customWidth="1" outlineLevel="1"/>
    <col min="16" max="16" width="9.88671875" style="84" hidden="1" customWidth="1" outlineLevel="1"/>
    <col min="17" max="18" width="10.88671875" style="84" hidden="1" customWidth="1" outlineLevel="1"/>
    <col min="19" max="21" width="11.88671875" style="84" hidden="1" customWidth="1" outlineLevel="1"/>
    <col min="22" max="22" width="8.33203125" style="84" hidden="1" customWidth="1" outlineLevel="1"/>
    <col min="23" max="23" width="9.88671875" style="84" hidden="1" customWidth="1" outlineLevel="1"/>
    <col min="24" max="24" width="10.88671875" style="84" hidden="1" customWidth="1" outlineLevel="1"/>
    <col min="25" max="25" width="9.88671875" style="84" hidden="1" customWidth="1" outlineLevel="1"/>
    <col min="26" max="26" width="10.109375" style="84" hidden="1" customWidth="1" outlineLevel="1"/>
    <col min="27" max="27" width="5" style="84" hidden="1" customWidth="1" outlineLevel="1"/>
    <col min="28" max="28" width="6.33203125" style="84" hidden="1" customWidth="1" outlineLevel="1"/>
    <col min="29" max="29" width="5" style="84" hidden="1" customWidth="1" outlineLevel="1"/>
    <col min="30" max="31" width="6.33203125" style="84" hidden="1" customWidth="1" outlineLevel="1"/>
    <col min="32" max="34" width="5" style="84" hidden="1" customWidth="1" outlineLevel="1"/>
    <col min="35" max="35" width="13.33203125" style="84" customWidth="1" collapsed="1"/>
    <col min="36" max="36" width="18.6640625" style="84" hidden="1" customWidth="1" outlineLevel="1"/>
    <col min="37" max="37" width="5" style="84" hidden="1" customWidth="1" outlineLevel="1"/>
    <col min="38" max="39" width="7.5546875" style="84" hidden="1" customWidth="1" outlineLevel="1"/>
    <col min="40" max="40" width="5" style="84" hidden="1" customWidth="1" outlineLevel="1"/>
    <col min="41" max="41" width="7.5546875" style="84" hidden="1" customWidth="1" outlineLevel="1"/>
    <col min="42" max="42" width="6.5546875" style="84" hidden="1" customWidth="1" outlineLevel="1"/>
    <col min="43" max="43" width="5" style="84" hidden="1" customWidth="1" outlineLevel="1"/>
    <col min="44" max="44" width="6.5546875" style="84" hidden="1" customWidth="1" outlineLevel="1"/>
    <col min="45" max="45" width="7.5546875" style="84" hidden="1" customWidth="1" outlineLevel="1"/>
    <col min="46" max="46" width="5.5546875" style="84" hidden="1" customWidth="1" outlineLevel="1"/>
    <col min="47" max="47" width="5" style="84" hidden="1" customWidth="1" outlineLevel="1"/>
    <col min="48" max="48" width="6.33203125" style="84" hidden="1" customWidth="1" outlineLevel="1"/>
    <col min="49" max="49" width="5" style="84" hidden="1" customWidth="1" outlineLevel="1"/>
    <col min="50" max="50" width="6.33203125" style="84" hidden="1" customWidth="1" outlineLevel="1"/>
    <col min="51" max="51" width="8.33203125" customWidth="1" collapsed="1"/>
    <col min="52" max="53" width="5" style="84" hidden="1" customWidth="1" outlineLevel="1"/>
    <col min="54" max="54" width="8.33203125" style="84" hidden="1" customWidth="1" outlineLevel="1"/>
    <col min="55" max="55" width="5" style="84" hidden="1" customWidth="1" outlineLevel="1"/>
    <col min="56" max="56" width="6.5546875" style="84" hidden="1" customWidth="1" outlineLevel="1"/>
    <col min="57" max="57" width="15.109375" style="84" customWidth="1" collapsed="1"/>
    <col min="58" max="58" width="7.5546875" style="84" bestFit="1" customWidth="1"/>
    <col min="59" max="59" width="5.5546875" style="84" bestFit="1" customWidth="1"/>
    <col min="60" max="60" width="5" style="84" bestFit="1" customWidth="1"/>
    <col min="61" max="61" width="6.33203125" style="84" bestFit="1" customWidth="1"/>
    <col min="62" max="62" width="5" style="84" bestFit="1" customWidth="1"/>
    <col min="63" max="63" width="6.33203125" style="84" bestFit="1" customWidth="1"/>
    <col min="64" max="64" width="7.5546875" style="84" bestFit="1" customWidth="1"/>
    <col min="65" max="66" width="5" style="84" bestFit="1" customWidth="1"/>
    <col min="67" max="67" width="8.33203125" style="84" bestFit="1" customWidth="1"/>
    <col min="68" max="68" width="5" style="84" bestFit="1" customWidth="1"/>
    <col min="69" max="69" width="6.5546875" style="84" bestFit="1" customWidth="1"/>
    <col min="70" max="70" width="10.88671875" style="84" bestFit="1" customWidth="1"/>
    <col min="71" max="71" width="15.109375" style="84" bestFit="1" customWidth="1"/>
    <col min="72" max="16384" width="8.88671875" style="84"/>
  </cols>
  <sheetData>
    <row r="1" spans="1:57">
      <c r="A1" s="267" t="s">
        <v>55</v>
      </c>
      <c r="B1" s="267" t="s">
        <v>55</v>
      </c>
      <c r="C1" s="217" t="s">
        <v>225</v>
      </c>
      <c r="D1" s="218"/>
      <c r="E1" s="276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8"/>
      <c r="AH1" s="218"/>
      <c r="AI1" s="218"/>
      <c r="AJ1" s="218"/>
      <c r="AK1" s="218"/>
      <c r="AL1" s="218"/>
      <c r="AM1" s="218"/>
      <c r="AN1" s="218"/>
      <c r="AO1" s="218"/>
      <c r="AP1" s="218"/>
      <c r="AQ1" s="218"/>
      <c r="AR1" s="218"/>
      <c r="AS1" s="218"/>
      <c r="AT1" s="218"/>
      <c r="AU1" s="218"/>
      <c r="AV1" s="218"/>
      <c r="AW1" s="218"/>
      <c r="AX1" s="218"/>
      <c r="AY1" s="276"/>
      <c r="AZ1" s="218"/>
      <c r="BA1" s="218"/>
      <c r="BB1" s="218"/>
      <c r="BC1" s="218"/>
      <c r="BD1" s="218"/>
      <c r="BE1" s="218"/>
    </row>
    <row r="2" spans="1:57">
      <c r="A2" s="267" t="s">
        <v>55</v>
      </c>
      <c r="B2" s="267" t="s">
        <v>399</v>
      </c>
      <c r="C2" s="219" t="s">
        <v>227</v>
      </c>
      <c r="D2" s="219" t="s">
        <v>228</v>
      </c>
      <c r="E2" s="277"/>
      <c r="F2" s="219" t="s">
        <v>230</v>
      </c>
      <c r="G2" s="219" t="s">
        <v>231</v>
      </c>
      <c r="H2" s="219" t="s">
        <v>232</v>
      </c>
      <c r="I2" s="219" t="s">
        <v>233</v>
      </c>
      <c r="J2" s="219" t="s">
        <v>234</v>
      </c>
      <c r="K2" s="219" t="s">
        <v>235</v>
      </c>
      <c r="L2" s="219" t="s">
        <v>236</v>
      </c>
      <c r="M2" s="219" t="s">
        <v>237</v>
      </c>
      <c r="N2" s="219" t="s">
        <v>238</v>
      </c>
      <c r="O2" s="219" t="s">
        <v>239</v>
      </c>
      <c r="P2" s="219" t="s">
        <v>240</v>
      </c>
      <c r="Q2" s="219" t="s">
        <v>241</v>
      </c>
      <c r="R2" s="219" t="s">
        <v>242</v>
      </c>
      <c r="S2" s="219" t="s">
        <v>243</v>
      </c>
      <c r="T2" s="219" t="s">
        <v>244</v>
      </c>
      <c r="U2" s="219" t="s">
        <v>245</v>
      </c>
      <c r="V2" s="219" t="s">
        <v>246</v>
      </c>
      <c r="W2" s="219" t="s">
        <v>247</v>
      </c>
      <c r="X2" s="219" t="s">
        <v>248</v>
      </c>
      <c r="Y2" s="219" t="s">
        <v>249</v>
      </c>
      <c r="Z2" s="219" t="s">
        <v>250</v>
      </c>
      <c r="AA2" s="219" t="s">
        <v>251</v>
      </c>
      <c r="AB2" s="219" t="s">
        <v>252</v>
      </c>
      <c r="AC2" s="219" t="s">
        <v>253</v>
      </c>
      <c r="AD2" s="219" t="s">
        <v>254</v>
      </c>
      <c r="AE2" s="219" t="s">
        <v>255</v>
      </c>
      <c r="AF2" s="219" t="s">
        <v>256</v>
      </c>
      <c r="AG2" s="219" t="s">
        <v>257</v>
      </c>
      <c r="AH2" s="219" t="s">
        <v>258</v>
      </c>
      <c r="AI2" s="219" t="s">
        <v>259</v>
      </c>
      <c r="AJ2" s="219" t="s">
        <v>260</v>
      </c>
      <c r="AK2" s="219" t="s">
        <v>261</v>
      </c>
      <c r="AL2" s="219" t="s">
        <v>262</v>
      </c>
      <c r="AM2" s="219" t="s">
        <v>263</v>
      </c>
      <c r="AN2" s="219" t="s">
        <v>264</v>
      </c>
      <c r="AO2" s="219" t="s">
        <v>265</v>
      </c>
      <c r="AP2" s="219" t="s">
        <v>266</v>
      </c>
      <c r="AQ2" s="219" t="s">
        <v>267</v>
      </c>
      <c r="AR2" s="219" t="s">
        <v>268</v>
      </c>
      <c r="AS2" s="219" t="s">
        <v>269</v>
      </c>
      <c r="AT2" s="219" t="s">
        <v>270</v>
      </c>
      <c r="AU2" s="219" t="s">
        <v>271</v>
      </c>
      <c r="AV2" s="219" t="s">
        <v>272</v>
      </c>
      <c r="AW2" s="219" t="s">
        <v>273</v>
      </c>
      <c r="AX2" s="219" t="s">
        <v>274</v>
      </c>
      <c r="AY2" s="277"/>
      <c r="AZ2" s="219" t="s">
        <v>275</v>
      </c>
      <c r="BA2" s="219" t="s">
        <v>276</v>
      </c>
      <c r="BB2" s="219" t="s">
        <v>277</v>
      </c>
      <c r="BC2" s="219" t="s">
        <v>278</v>
      </c>
      <c r="BD2" s="219" t="s">
        <v>279</v>
      </c>
      <c r="BE2" s="220" t="s">
        <v>280</v>
      </c>
    </row>
    <row r="3" spans="1:57">
      <c r="A3" s="267" t="s">
        <v>55</v>
      </c>
      <c r="B3" s="267" t="s">
        <v>226</v>
      </c>
      <c r="C3" s="221" t="s">
        <v>282</v>
      </c>
      <c r="D3" s="221" t="s">
        <v>282</v>
      </c>
      <c r="E3" s="278" t="s">
        <v>229</v>
      </c>
      <c r="F3" s="221" t="s">
        <v>282</v>
      </c>
      <c r="G3" s="221" t="s">
        <v>282</v>
      </c>
      <c r="H3" s="221" t="s">
        <v>282</v>
      </c>
      <c r="I3" s="221" t="s">
        <v>282</v>
      </c>
      <c r="J3" s="221" t="s">
        <v>282</v>
      </c>
      <c r="K3" s="221" t="s">
        <v>282</v>
      </c>
      <c r="L3" s="221" t="s">
        <v>282</v>
      </c>
      <c r="M3" s="221" t="s">
        <v>282</v>
      </c>
      <c r="N3" s="221" t="s">
        <v>282</v>
      </c>
      <c r="O3" s="221" t="s">
        <v>282</v>
      </c>
      <c r="P3" s="221" t="s">
        <v>282</v>
      </c>
      <c r="Q3" s="221" t="s">
        <v>282</v>
      </c>
      <c r="R3" s="221" t="s">
        <v>282</v>
      </c>
      <c r="S3" s="221" t="s">
        <v>282</v>
      </c>
      <c r="T3" s="221" t="s">
        <v>282</v>
      </c>
      <c r="U3" s="221" t="s">
        <v>282</v>
      </c>
      <c r="V3" s="221" t="s">
        <v>282</v>
      </c>
      <c r="W3" s="221" t="s">
        <v>282</v>
      </c>
      <c r="X3" s="221" t="s">
        <v>282</v>
      </c>
      <c r="Y3" s="221" t="s">
        <v>282</v>
      </c>
      <c r="Z3" s="221" t="s">
        <v>282</v>
      </c>
      <c r="AA3" s="221" t="s">
        <v>282</v>
      </c>
      <c r="AB3" s="221" t="s">
        <v>282</v>
      </c>
      <c r="AC3" s="221" t="s">
        <v>282</v>
      </c>
      <c r="AD3" s="221" t="s">
        <v>282</v>
      </c>
      <c r="AE3" s="221" t="s">
        <v>282</v>
      </c>
      <c r="AF3" s="221" t="s">
        <v>282</v>
      </c>
      <c r="AG3" s="221" t="s">
        <v>282</v>
      </c>
      <c r="AH3" s="221" t="s">
        <v>282</v>
      </c>
      <c r="AI3" s="221" t="s">
        <v>282</v>
      </c>
      <c r="AJ3" s="221" t="s">
        <v>282</v>
      </c>
      <c r="AK3" s="221" t="s">
        <v>282</v>
      </c>
      <c r="AL3" s="221" t="s">
        <v>282</v>
      </c>
      <c r="AM3" s="221" t="s">
        <v>282</v>
      </c>
      <c r="AN3" s="221" t="s">
        <v>282</v>
      </c>
      <c r="AO3" s="221" t="s">
        <v>282</v>
      </c>
      <c r="AP3" s="221" t="s">
        <v>282</v>
      </c>
      <c r="AQ3" s="221" t="s">
        <v>282</v>
      </c>
      <c r="AR3" s="221" t="s">
        <v>282</v>
      </c>
      <c r="AS3" s="221" t="s">
        <v>282</v>
      </c>
      <c r="AT3" s="221" t="s">
        <v>282</v>
      </c>
      <c r="AU3" s="221" t="s">
        <v>282</v>
      </c>
      <c r="AV3" s="221" t="s">
        <v>282</v>
      </c>
      <c r="AW3" s="221" t="s">
        <v>282</v>
      </c>
      <c r="AX3" s="221" t="s">
        <v>282</v>
      </c>
      <c r="AY3" s="278" t="s">
        <v>259</v>
      </c>
      <c r="AZ3" s="221" t="s">
        <v>282</v>
      </c>
      <c r="BA3" s="221" t="s">
        <v>282</v>
      </c>
      <c r="BB3" s="221" t="s">
        <v>282</v>
      </c>
      <c r="BC3" s="221" t="s">
        <v>282</v>
      </c>
      <c r="BD3" s="221" t="s">
        <v>282</v>
      </c>
      <c r="BE3" s="222" t="s">
        <v>282</v>
      </c>
    </row>
    <row r="4" spans="1:57" hidden="1" outlineLevel="1">
      <c r="A4" s="267" t="s">
        <v>281</v>
      </c>
      <c r="B4" s="267" t="s">
        <v>55</v>
      </c>
      <c r="C4" s="223">
        <v>-68621660.980000004</v>
      </c>
      <c r="D4" s="223">
        <v>-1157940.07</v>
      </c>
      <c r="E4" s="279" t="s">
        <v>282</v>
      </c>
      <c r="F4" s="223">
        <v>-1477.91</v>
      </c>
      <c r="G4" s="223">
        <v>-68417.240000000005</v>
      </c>
      <c r="H4" s="223">
        <v>100.69</v>
      </c>
      <c r="I4" s="223">
        <v>15523.73</v>
      </c>
      <c r="J4" s="223">
        <v>-1139356243.2</v>
      </c>
      <c r="K4" s="223">
        <v>-969640041.50999999</v>
      </c>
      <c r="L4" s="223">
        <v>-18056669.039999999</v>
      </c>
      <c r="M4" s="223">
        <v>-109103898.91</v>
      </c>
      <c r="N4" s="223">
        <v>-87842771.090000004</v>
      </c>
      <c r="O4" s="223">
        <v>-351395.68</v>
      </c>
      <c r="P4" s="223">
        <v>-2128525.79</v>
      </c>
      <c r="Q4" s="223">
        <v>-11874027.619999999</v>
      </c>
      <c r="R4" s="223">
        <v>-17462144.780000001</v>
      </c>
      <c r="S4" s="223">
        <v>-116028282.31999999</v>
      </c>
      <c r="T4" s="223">
        <v>-613618715.99000001</v>
      </c>
      <c r="U4" s="223">
        <v>-252380360.41</v>
      </c>
      <c r="V4" s="223">
        <v>-766929.76</v>
      </c>
      <c r="W4" s="223">
        <v>-3533375.12</v>
      </c>
      <c r="X4" s="223">
        <v>-19870754.57</v>
      </c>
      <c r="Y4" s="223">
        <v>-5512529.3300000001</v>
      </c>
      <c r="Z4" s="223">
        <v>26930394.59</v>
      </c>
      <c r="AA4" s="223">
        <v>3.9</v>
      </c>
      <c r="AB4" s="223">
        <v>-3491.49</v>
      </c>
      <c r="AC4" s="223">
        <v>692.69</v>
      </c>
      <c r="AD4" s="223">
        <v>-2422.9299999999998</v>
      </c>
      <c r="AE4" s="223">
        <v>-4354.0600000000004</v>
      </c>
      <c r="AF4" s="223">
        <v>-166</v>
      </c>
      <c r="AG4" s="223">
        <v>-166</v>
      </c>
      <c r="AH4" s="223">
        <v>-637.92999999999995</v>
      </c>
      <c r="AI4" s="223">
        <v>-313849.75</v>
      </c>
      <c r="AJ4" s="223">
        <v>381652.13</v>
      </c>
      <c r="AK4" s="223">
        <v>-11.57</v>
      </c>
      <c r="AL4" s="223">
        <v>221248.49</v>
      </c>
      <c r="AM4" s="223">
        <v>188867.01</v>
      </c>
      <c r="AN4" s="223">
        <v>148.68</v>
      </c>
      <c r="AO4" s="223">
        <v>170998.59</v>
      </c>
      <c r="AP4" s="223">
        <v>21166.91</v>
      </c>
      <c r="AQ4" s="223">
        <v>-653.21</v>
      </c>
      <c r="AR4" s="223">
        <v>61333.43</v>
      </c>
      <c r="AS4" s="223">
        <v>324818.05</v>
      </c>
      <c r="AT4" s="223">
        <v>1123.75</v>
      </c>
      <c r="AU4" s="223">
        <v>-119.46</v>
      </c>
      <c r="AV4" s="223">
        <v>-6255</v>
      </c>
      <c r="AW4" s="223">
        <v>-585</v>
      </c>
      <c r="AX4" s="223">
        <v>4119.97</v>
      </c>
      <c r="AY4" s="279" t="s">
        <v>282</v>
      </c>
      <c r="AZ4" s="223">
        <v>-343.2</v>
      </c>
      <c r="BA4" s="223">
        <v>-96.81</v>
      </c>
      <c r="BB4" s="223">
        <v>-107679.3</v>
      </c>
      <c r="BC4" s="223">
        <v>-635</v>
      </c>
      <c r="BD4" s="223">
        <v>81847.28</v>
      </c>
      <c r="BE4" s="224">
        <v>-3408948693.6100001</v>
      </c>
    </row>
    <row r="5" spans="1:57" hidden="1" outlineLevel="1">
      <c r="A5" s="268" t="s">
        <v>283</v>
      </c>
      <c r="B5" s="269" t="s">
        <v>284</v>
      </c>
      <c r="C5" s="223"/>
      <c r="D5" s="223"/>
      <c r="E5" s="280">
        <v>42.13</v>
      </c>
      <c r="F5" s="223"/>
      <c r="G5" s="223"/>
      <c r="H5" s="223"/>
      <c r="I5" s="223"/>
      <c r="J5" s="223">
        <v>-1139356243.2</v>
      </c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3"/>
      <c r="AO5" s="223"/>
      <c r="AP5" s="223"/>
      <c r="AQ5" s="223"/>
      <c r="AR5" s="223"/>
      <c r="AS5" s="223"/>
      <c r="AT5" s="223"/>
      <c r="AU5" s="223"/>
      <c r="AV5" s="223"/>
      <c r="AW5" s="223"/>
      <c r="AX5" s="223"/>
      <c r="AY5" s="280">
        <v>-195519.12</v>
      </c>
      <c r="AZ5" s="223"/>
      <c r="BA5" s="223"/>
      <c r="BB5" s="223"/>
      <c r="BC5" s="223"/>
      <c r="BD5" s="223"/>
      <c r="BE5" s="224">
        <v>-1139356243.2</v>
      </c>
    </row>
    <row r="6" spans="1:57" hidden="1" outlineLevel="1">
      <c r="A6" s="270" t="s">
        <v>285</v>
      </c>
      <c r="B6" s="271" t="s">
        <v>286</v>
      </c>
      <c r="C6" s="223"/>
      <c r="D6" s="223"/>
      <c r="E6" s="280"/>
      <c r="F6" s="223"/>
      <c r="G6" s="223"/>
      <c r="H6" s="223"/>
      <c r="I6" s="223"/>
      <c r="J6" s="223"/>
      <c r="K6" s="223">
        <v>-855673591.07000005</v>
      </c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3"/>
      <c r="AY6" s="280"/>
      <c r="AZ6" s="223"/>
      <c r="BA6" s="223"/>
      <c r="BB6" s="223"/>
      <c r="BC6" s="223"/>
      <c r="BD6" s="223"/>
      <c r="BE6" s="224">
        <v>-855673591.07000005</v>
      </c>
    </row>
    <row r="7" spans="1:57" hidden="1" outlineLevel="1">
      <c r="A7" s="270" t="s">
        <v>287</v>
      </c>
      <c r="B7" s="271" t="s">
        <v>288</v>
      </c>
      <c r="C7" s="223"/>
      <c r="D7" s="223"/>
      <c r="E7" s="280"/>
      <c r="F7" s="223"/>
      <c r="G7" s="223"/>
      <c r="H7" s="223"/>
      <c r="I7" s="223"/>
      <c r="J7" s="223"/>
      <c r="K7" s="223">
        <v>-105059065.34999999</v>
      </c>
      <c r="L7" s="223"/>
      <c r="M7" s="223"/>
      <c r="N7" s="223"/>
      <c r="O7" s="223"/>
      <c r="P7" s="223"/>
      <c r="Q7" s="223"/>
      <c r="R7" s="223"/>
      <c r="S7" s="223"/>
      <c r="T7" s="223"/>
      <c r="U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80"/>
      <c r="AZ7" s="223"/>
      <c r="BA7" s="223"/>
      <c r="BB7" s="223"/>
      <c r="BC7" s="223"/>
      <c r="BD7" s="223"/>
      <c r="BE7" s="224">
        <v>-105059065.34999999</v>
      </c>
    </row>
    <row r="8" spans="1:57" hidden="1" outlineLevel="1">
      <c r="A8" s="270" t="s">
        <v>289</v>
      </c>
      <c r="B8" s="271" t="s">
        <v>290</v>
      </c>
      <c r="C8" s="223"/>
      <c r="D8" s="223"/>
      <c r="E8" s="280"/>
      <c r="F8" s="223"/>
      <c r="G8" s="223">
        <v>-63717.24</v>
      </c>
      <c r="H8" s="223"/>
      <c r="I8" s="223"/>
      <c r="J8" s="223"/>
      <c r="K8" s="223">
        <v>-6014916.2699999996</v>
      </c>
      <c r="L8" s="223"/>
      <c r="M8" s="223"/>
      <c r="N8" s="223"/>
      <c r="O8" s="223"/>
      <c r="P8" s="223"/>
      <c r="Q8" s="223"/>
      <c r="R8" s="223"/>
      <c r="S8" s="223"/>
      <c r="T8" s="223"/>
      <c r="U8" s="223"/>
      <c r="V8" s="223"/>
      <c r="W8" s="223"/>
      <c r="X8" s="223"/>
      <c r="Y8" s="223"/>
      <c r="Z8" s="223"/>
      <c r="AA8" s="223"/>
      <c r="AB8" s="223"/>
      <c r="AC8" s="223"/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223"/>
      <c r="AU8" s="223"/>
      <c r="AV8" s="223"/>
      <c r="AW8" s="223"/>
      <c r="AX8" s="223"/>
      <c r="AY8" s="280"/>
      <c r="AZ8" s="223"/>
      <c r="BA8" s="223"/>
      <c r="BB8" s="223"/>
      <c r="BC8" s="223"/>
      <c r="BD8" s="223"/>
      <c r="BE8" s="224">
        <v>-6078633.5099999998</v>
      </c>
    </row>
    <row r="9" spans="1:57" hidden="1" outlineLevel="1">
      <c r="A9" s="270" t="s">
        <v>291</v>
      </c>
      <c r="B9" s="271" t="s">
        <v>292</v>
      </c>
      <c r="C9" s="223"/>
      <c r="D9" s="223"/>
      <c r="E9" s="280"/>
      <c r="F9" s="223"/>
      <c r="G9" s="223"/>
      <c r="H9" s="223"/>
      <c r="I9" s="223"/>
      <c r="J9" s="223"/>
      <c r="K9" s="223">
        <v>-2892468.82</v>
      </c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  <c r="W9" s="223"/>
      <c r="X9" s="223"/>
      <c r="Y9" s="223"/>
      <c r="Z9" s="223"/>
      <c r="AA9" s="223"/>
      <c r="AB9" s="223"/>
      <c r="AC9" s="223"/>
      <c r="AD9" s="223"/>
      <c r="AE9" s="223"/>
      <c r="AF9" s="223"/>
      <c r="AG9" s="223"/>
      <c r="AH9" s="223"/>
      <c r="AI9" s="223"/>
      <c r="AJ9" s="223"/>
      <c r="AK9" s="223"/>
      <c r="AL9" s="223"/>
      <c r="AM9" s="223"/>
      <c r="AN9" s="223"/>
      <c r="AO9" s="223"/>
      <c r="AP9" s="223"/>
      <c r="AQ9" s="223"/>
      <c r="AR9" s="223"/>
      <c r="AS9" s="223"/>
      <c r="AT9" s="223"/>
      <c r="AU9" s="223"/>
      <c r="AV9" s="223"/>
      <c r="AW9" s="223"/>
      <c r="AX9" s="223"/>
      <c r="AY9" s="280"/>
      <c r="AZ9" s="223"/>
      <c r="BA9" s="223"/>
      <c r="BB9" s="223"/>
      <c r="BC9" s="223"/>
      <c r="BD9" s="223"/>
      <c r="BE9" s="224">
        <v>-2892468.82</v>
      </c>
    </row>
    <row r="10" spans="1:57" hidden="1" outlineLevel="1">
      <c r="A10" s="270" t="s">
        <v>293</v>
      </c>
      <c r="B10" s="271" t="s">
        <v>294</v>
      </c>
      <c r="C10" s="223"/>
      <c r="D10" s="223"/>
      <c r="E10" s="280"/>
      <c r="F10" s="223"/>
      <c r="G10" s="223"/>
      <c r="H10" s="223"/>
      <c r="I10" s="223"/>
      <c r="J10" s="223"/>
      <c r="K10" s="223"/>
      <c r="L10" s="223">
        <v>-18130687.66</v>
      </c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80"/>
      <c r="AZ10" s="223"/>
      <c r="BA10" s="223"/>
      <c r="BB10" s="223"/>
      <c r="BC10" s="223"/>
      <c r="BD10" s="223"/>
      <c r="BE10" s="224">
        <v>-18130687.66</v>
      </c>
    </row>
    <row r="11" spans="1:57" hidden="1" outlineLevel="1">
      <c r="A11" s="270" t="s">
        <v>295</v>
      </c>
      <c r="B11" s="271" t="s">
        <v>296</v>
      </c>
      <c r="C11" s="223"/>
      <c r="D11" s="223"/>
      <c r="E11" s="280"/>
      <c r="F11" s="223"/>
      <c r="G11" s="223"/>
      <c r="H11" s="223"/>
      <c r="I11" s="223"/>
      <c r="J11" s="223"/>
      <c r="K11" s="223"/>
      <c r="L11" s="223"/>
      <c r="M11" s="223"/>
      <c r="N11" s="223"/>
      <c r="O11" s="223">
        <v>-351395.68</v>
      </c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80"/>
      <c r="AZ11" s="223"/>
      <c r="BA11" s="223"/>
      <c r="BB11" s="223"/>
      <c r="BC11" s="223"/>
      <c r="BD11" s="223"/>
      <c r="BE11" s="224">
        <v>-351395.68</v>
      </c>
    </row>
    <row r="12" spans="1:57" hidden="1" outlineLevel="1">
      <c r="A12" s="270" t="s">
        <v>297</v>
      </c>
      <c r="B12" s="271" t="s">
        <v>298</v>
      </c>
      <c r="C12" s="223"/>
      <c r="D12" s="223"/>
      <c r="E12" s="280"/>
      <c r="F12" s="223"/>
      <c r="G12" s="223"/>
      <c r="H12" s="223"/>
      <c r="I12" s="223"/>
      <c r="J12" s="223"/>
      <c r="K12" s="223"/>
      <c r="L12" s="223"/>
      <c r="M12" s="223">
        <v>-109103898.91</v>
      </c>
      <c r="N12" s="223">
        <v>-87842771.090000004</v>
      </c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80"/>
      <c r="AZ12" s="223"/>
      <c r="BA12" s="223"/>
      <c r="BB12" s="223"/>
      <c r="BC12" s="223"/>
      <c r="BD12" s="223"/>
      <c r="BE12" s="224">
        <v>-196946670</v>
      </c>
    </row>
    <row r="13" spans="1:57" hidden="1" outlineLevel="1">
      <c r="A13" s="270" t="s">
        <v>299</v>
      </c>
      <c r="B13" s="271" t="s">
        <v>300</v>
      </c>
      <c r="C13" s="223"/>
      <c r="D13" s="223"/>
      <c r="E13" s="280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>
        <v>-2128525.79</v>
      </c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80"/>
      <c r="AZ13" s="223"/>
      <c r="BA13" s="223"/>
      <c r="BB13" s="223"/>
      <c r="BC13" s="223"/>
      <c r="BD13" s="223"/>
      <c r="BE13" s="224">
        <v>-2128525.79</v>
      </c>
    </row>
    <row r="14" spans="1:57" hidden="1" outlineLevel="1">
      <c r="A14" s="270" t="s">
        <v>301</v>
      </c>
      <c r="B14" s="271" t="s">
        <v>302</v>
      </c>
      <c r="C14" s="223"/>
      <c r="D14" s="223"/>
      <c r="E14" s="280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>
        <v>-1187554</v>
      </c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80"/>
      <c r="AZ14" s="223"/>
      <c r="BA14" s="223"/>
      <c r="BB14" s="223"/>
      <c r="BC14" s="223"/>
      <c r="BD14" s="223"/>
      <c r="BE14" s="224">
        <v>-1187554</v>
      </c>
    </row>
    <row r="15" spans="1:57" hidden="1" outlineLevel="1">
      <c r="A15" s="270" t="s">
        <v>303</v>
      </c>
      <c r="B15" s="271" t="s">
        <v>304</v>
      </c>
      <c r="C15" s="223"/>
      <c r="D15" s="223"/>
      <c r="E15" s="280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>
        <v>-1394868.63</v>
      </c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80"/>
      <c r="AZ15" s="223"/>
      <c r="BA15" s="223"/>
      <c r="BB15" s="223"/>
      <c r="BC15" s="223"/>
      <c r="BD15" s="223"/>
      <c r="BE15" s="224">
        <v>-1394868.63</v>
      </c>
    </row>
    <row r="16" spans="1:57" hidden="1" outlineLevel="1">
      <c r="A16" s="270" t="s">
        <v>305</v>
      </c>
      <c r="B16" s="271" t="s">
        <v>306</v>
      </c>
      <c r="C16" s="223"/>
      <c r="D16" s="223"/>
      <c r="E16" s="280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>
        <v>-185376</v>
      </c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80"/>
      <c r="AZ16" s="223"/>
      <c r="BA16" s="223"/>
      <c r="BB16" s="223"/>
      <c r="BC16" s="223"/>
      <c r="BD16" s="223"/>
      <c r="BE16" s="224">
        <v>-185376</v>
      </c>
    </row>
    <row r="17" spans="1:57" hidden="1" outlineLevel="1">
      <c r="A17" s="270" t="s">
        <v>307</v>
      </c>
      <c r="B17" s="271" t="s">
        <v>308</v>
      </c>
      <c r="C17" s="223"/>
      <c r="D17" s="223"/>
      <c r="E17" s="280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>
        <v>-195527.81</v>
      </c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80"/>
      <c r="AZ17" s="223"/>
      <c r="BA17" s="223"/>
      <c r="BB17" s="223"/>
      <c r="BC17" s="223"/>
      <c r="BD17" s="223"/>
      <c r="BE17" s="224">
        <v>-195527.81</v>
      </c>
    </row>
    <row r="18" spans="1:57" hidden="1" outlineLevel="1">
      <c r="A18" s="270" t="s">
        <v>309</v>
      </c>
      <c r="B18" s="271" t="s">
        <v>310</v>
      </c>
      <c r="C18" s="223"/>
      <c r="D18" s="223"/>
      <c r="E18" s="280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>
        <v>-108641.25</v>
      </c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80"/>
      <c r="AZ18" s="223"/>
      <c r="BA18" s="223"/>
      <c r="BB18" s="223"/>
      <c r="BC18" s="223"/>
      <c r="BD18" s="223"/>
      <c r="BE18" s="224">
        <v>-108641.25</v>
      </c>
    </row>
    <row r="19" spans="1:57" hidden="1" outlineLevel="1">
      <c r="A19" s="270" t="s">
        <v>311</v>
      </c>
      <c r="B19" s="271" t="s">
        <v>312</v>
      </c>
      <c r="C19" s="223"/>
      <c r="D19" s="223"/>
      <c r="E19" s="280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>
        <v>-14262.38</v>
      </c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80"/>
      <c r="AZ19" s="223"/>
      <c r="BA19" s="223"/>
      <c r="BB19" s="223"/>
      <c r="BC19" s="223"/>
      <c r="BD19" s="223"/>
      <c r="BE19" s="224">
        <v>-14262.38</v>
      </c>
    </row>
    <row r="20" spans="1:57" hidden="1" outlineLevel="1">
      <c r="A20" s="270" t="s">
        <v>313</v>
      </c>
      <c r="B20" s="271" t="s">
        <v>314</v>
      </c>
      <c r="C20" s="223"/>
      <c r="D20" s="223"/>
      <c r="E20" s="280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>
        <v>-4472014.21</v>
      </c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80"/>
      <c r="AZ20" s="223"/>
      <c r="BA20" s="223"/>
      <c r="BB20" s="223"/>
      <c r="BC20" s="223"/>
      <c r="BD20" s="223"/>
      <c r="BE20" s="224">
        <v>-4472014.21</v>
      </c>
    </row>
    <row r="21" spans="1:57" hidden="1" outlineLevel="1">
      <c r="A21" s="270" t="s">
        <v>315</v>
      </c>
      <c r="B21" s="271" t="s">
        <v>316</v>
      </c>
      <c r="C21" s="223"/>
      <c r="D21" s="223"/>
      <c r="E21" s="280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>
        <v>-79005.2</v>
      </c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80"/>
      <c r="AZ21" s="223"/>
      <c r="BA21" s="223"/>
      <c r="BB21" s="223"/>
      <c r="BC21" s="223"/>
      <c r="BD21" s="223"/>
      <c r="BE21" s="224">
        <v>-79005.2</v>
      </c>
    </row>
    <row r="22" spans="1:57" hidden="1" outlineLevel="1">
      <c r="A22" s="270" t="s">
        <v>317</v>
      </c>
      <c r="B22" s="271" t="s">
        <v>318</v>
      </c>
      <c r="C22" s="223">
        <v>-68621660.980000004</v>
      </c>
      <c r="D22" s="223"/>
      <c r="E22" s="280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>
        <v>-11675010.140000001</v>
      </c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>
        <v>-5355</v>
      </c>
      <c r="AW22" s="223"/>
      <c r="AX22" s="223"/>
      <c r="AY22" s="280"/>
      <c r="AZ22" s="223"/>
      <c r="BA22" s="223"/>
      <c r="BB22" s="223"/>
      <c r="BC22" s="223"/>
      <c r="BD22" s="223"/>
      <c r="BE22" s="224">
        <v>-80302026.120000005</v>
      </c>
    </row>
    <row r="23" spans="1:57" hidden="1" outlineLevel="1">
      <c r="A23" s="270" t="s">
        <v>319</v>
      </c>
      <c r="B23" s="271" t="s">
        <v>320</v>
      </c>
      <c r="C23" s="223"/>
      <c r="D23" s="223"/>
      <c r="E23" s="280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>
        <v>-232759986.36000001</v>
      </c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80"/>
      <c r="AZ23" s="223"/>
      <c r="BA23" s="223"/>
      <c r="BB23" s="223"/>
      <c r="BC23" s="223"/>
      <c r="BD23" s="223"/>
      <c r="BE23" s="224">
        <v>-232759986.36000001</v>
      </c>
    </row>
    <row r="24" spans="1:57" hidden="1" outlineLevel="1">
      <c r="A24" s="270" t="s">
        <v>321</v>
      </c>
      <c r="B24" s="271" t="s">
        <v>322</v>
      </c>
      <c r="C24" s="223"/>
      <c r="D24" s="223"/>
      <c r="E24" s="280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>
        <v>128791769.93000001</v>
      </c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80"/>
      <c r="AZ24" s="223"/>
      <c r="BA24" s="223"/>
      <c r="BB24" s="223"/>
      <c r="BC24" s="223"/>
      <c r="BD24" s="223"/>
      <c r="BE24" s="224">
        <v>128791769.93000001</v>
      </c>
    </row>
    <row r="25" spans="1:57" hidden="1" outlineLevel="1">
      <c r="A25" s="270" t="s">
        <v>323</v>
      </c>
      <c r="B25" s="271" t="s">
        <v>324</v>
      </c>
      <c r="C25" s="223"/>
      <c r="D25" s="223"/>
      <c r="E25" s="280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>
        <v>-613618715.99000001</v>
      </c>
      <c r="U25" s="223"/>
      <c r="V25" s="223"/>
      <c r="W25" s="223"/>
      <c r="X25" s="223"/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80"/>
      <c r="AZ25" s="223"/>
      <c r="BA25" s="223"/>
      <c r="BB25" s="223"/>
      <c r="BC25" s="223"/>
      <c r="BD25" s="223"/>
      <c r="BE25" s="224">
        <v>-613618715.99000001</v>
      </c>
    </row>
    <row r="26" spans="1:57" hidden="1" outlineLevel="1">
      <c r="A26" s="270" t="s">
        <v>325</v>
      </c>
      <c r="B26" s="271" t="s">
        <v>326</v>
      </c>
      <c r="C26" s="223"/>
      <c r="D26" s="223"/>
      <c r="E26" s="280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>
        <v>-218285216.74000001</v>
      </c>
      <c r="V26" s="223"/>
      <c r="W26" s="223"/>
      <c r="X26" s="223"/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80"/>
      <c r="AZ26" s="223"/>
      <c r="BA26" s="223"/>
      <c r="BB26" s="223"/>
      <c r="BC26" s="223"/>
      <c r="BD26" s="223"/>
      <c r="BE26" s="224">
        <v>-218285216.74000001</v>
      </c>
    </row>
    <row r="27" spans="1:57" hidden="1" outlineLevel="1">
      <c r="A27" s="270" t="s">
        <v>327</v>
      </c>
      <c r="B27" s="271" t="s">
        <v>328</v>
      </c>
      <c r="C27" s="223"/>
      <c r="D27" s="223"/>
      <c r="E27" s="280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>
        <v>-15589729.73</v>
      </c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80"/>
      <c r="AZ27" s="223"/>
      <c r="BA27" s="223"/>
      <c r="BB27" s="223"/>
      <c r="BC27" s="223"/>
      <c r="BD27" s="223"/>
      <c r="BE27" s="224">
        <v>-15589729.73</v>
      </c>
    </row>
    <row r="28" spans="1:57" hidden="1" outlineLevel="1">
      <c r="A28" s="270" t="s">
        <v>329</v>
      </c>
      <c r="B28" s="271" t="s">
        <v>330</v>
      </c>
      <c r="C28" s="223"/>
      <c r="D28" s="223"/>
      <c r="E28" s="280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>
        <v>-17773102.100000001</v>
      </c>
      <c r="V28" s="223"/>
      <c r="W28" s="223"/>
      <c r="X28" s="223"/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80"/>
      <c r="AZ28" s="223"/>
      <c r="BA28" s="223"/>
      <c r="BB28" s="223"/>
      <c r="BC28" s="223"/>
      <c r="BD28" s="223"/>
      <c r="BE28" s="224">
        <v>-17773102.100000001</v>
      </c>
    </row>
    <row r="29" spans="1:57" hidden="1" outlineLevel="1">
      <c r="A29" s="270" t="s">
        <v>331</v>
      </c>
      <c r="B29" s="271" t="s">
        <v>332</v>
      </c>
      <c r="C29" s="223"/>
      <c r="D29" s="223"/>
      <c r="E29" s="280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>
        <v>-732311.84</v>
      </c>
      <c r="V29" s="223"/>
      <c r="W29" s="223"/>
      <c r="X29" s="223"/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80"/>
      <c r="AZ29" s="223"/>
      <c r="BA29" s="223"/>
      <c r="BB29" s="223"/>
      <c r="BC29" s="223"/>
      <c r="BD29" s="223"/>
      <c r="BE29" s="224">
        <v>-732311.84</v>
      </c>
    </row>
    <row r="30" spans="1:57" hidden="1" outlineLevel="1">
      <c r="A30" s="270" t="s">
        <v>333</v>
      </c>
      <c r="B30" s="271" t="s">
        <v>334</v>
      </c>
      <c r="C30" s="223"/>
      <c r="D30" s="223"/>
      <c r="E30" s="280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>
        <v>-766929.76</v>
      </c>
      <c r="W30" s="223"/>
      <c r="X30" s="223"/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80"/>
      <c r="AZ30" s="223"/>
      <c r="BA30" s="223"/>
      <c r="BB30" s="223"/>
      <c r="BC30" s="223"/>
      <c r="BD30" s="223"/>
      <c r="BE30" s="224">
        <v>-766929.76</v>
      </c>
    </row>
    <row r="31" spans="1:57" hidden="1" outlineLevel="1">
      <c r="A31" s="270" t="s">
        <v>335</v>
      </c>
      <c r="B31" s="271" t="s">
        <v>336</v>
      </c>
      <c r="C31" s="223"/>
      <c r="D31" s="223"/>
      <c r="E31" s="280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>
        <v>-437040</v>
      </c>
      <c r="X31" s="223"/>
      <c r="Y31" s="223"/>
      <c r="Z31" s="223"/>
      <c r="AA31" s="223"/>
      <c r="AB31" s="223"/>
      <c r="AC31" s="223"/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80"/>
      <c r="AZ31" s="223"/>
      <c r="BA31" s="223"/>
      <c r="BB31" s="223"/>
      <c r="BC31" s="223"/>
      <c r="BD31" s="223"/>
      <c r="BE31" s="224">
        <v>-437040</v>
      </c>
    </row>
    <row r="32" spans="1:57" hidden="1" outlineLevel="1">
      <c r="A32" s="270" t="s">
        <v>337</v>
      </c>
      <c r="B32" s="271" t="s">
        <v>338</v>
      </c>
      <c r="C32" s="223"/>
      <c r="D32" s="223"/>
      <c r="E32" s="280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  <c r="W32" s="223">
        <v>-454599.35</v>
      </c>
      <c r="X32" s="223"/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80"/>
      <c r="AZ32" s="223"/>
      <c r="BA32" s="223"/>
      <c r="BB32" s="223"/>
      <c r="BC32" s="223"/>
      <c r="BD32" s="223"/>
      <c r="BE32" s="224">
        <v>-454599.35</v>
      </c>
    </row>
    <row r="33" spans="1:57" hidden="1" outlineLevel="1">
      <c r="A33" s="270" t="s">
        <v>339</v>
      </c>
      <c r="B33" s="271" t="s">
        <v>340</v>
      </c>
      <c r="C33" s="223"/>
      <c r="D33" s="223"/>
      <c r="E33" s="280"/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  <c r="W33" s="223">
        <v>-151648</v>
      </c>
      <c r="X33" s="223"/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  <c r="AY33" s="280"/>
      <c r="AZ33" s="223"/>
      <c r="BA33" s="223"/>
      <c r="BB33" s="223"/>
      <c r="BC33" s="223"/>
      <c r="BD33" s="223"/>
      <c r="BE33" s="224">
        <v>-151648</v>
      </c>
    </row>
    <row r="34" spans="1:57" hidden="1" outlineLevel="1">
      <c r="A34" s="270" t="s">
        <v>341</v>
      </c>
      <c r="B34" s="271" t="s">
        <v>342</v>
      </c>
      <c r="C34" s="223"/>
      <c r="D34" s="223"/>
      <c r="E34" s="280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>
        <v>-78677.22</v>
      </c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80"/>
      <c r="AZ34" s="223"/>
      <c r="BA34" s="223"/>
      <c r="BB34" s="223"/>
      <c r="BC34" s="223"/>
      <c r="BD34" s="223"/>
      <c r="BE34" s="224">
        <v>-78677.22</v>
      </c>
    </row>
    <row r="35" spans="1:57" hidden="1" outlineLevel="1">
      <c r="A35" s="270" t="s">
        <v>343</v>
      </c>
      <c r="B35" s="271" t="s">
        <v>344</v>
      </c>
      <c r="C35" s="223"/>
      <c r="D35" s="223"/>
      <c r="E35" s="280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>
        <v>-180809.29</v>
      </c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80"/>
      <c r="AZ35" s="223"/>
      <c r="BA35" s="223"/>
      <c r="BB35" s="223"/>
      <c r="BC35" s="223"/>
      <c r="BD35" s="223"/>
      <c r="BE35" s="224">
        <v>-180809.29</v>
      </c>
    </row>
    <row r="36" spans="1:57" hidden="1" outlineLevel="1">
      <c r="A36" s="270" t="s">
        <v>345</v>
      </c>
      <c r="B36" s="271" t="s">
        <v>346</v>
      </c>
      <c r="C36" s="223"/>
      <c r="D36" s="223"/>
      <c r="E36" s="280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>
        <v>-6883402.1500000004</v>
      </c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80"/>
      <c r="AZ36" s="223"/>
      <c r="BA36" s="223"/>
      <c r="BB36" s="223"/>
      <c r="BC36" s="223"/>
      <c r="BD36" s="223"/>
      <c r="BE36" s="224">
        <v>-6883402.1500000004</v>
      </c>
    </row>
    <row r="37" spans="1:57" hidden="1" outlineLevel="1">
      <c r="A37" s="270" t="s">
        <v>347</v>
      </c>
      <c r="B37" s="271" t="s">
        <v>348</v>
      </c>
      <c r="C37" s="223"/>
      <c r="D37" s="223"/>
      <c r="E37" s="280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>
        <v>-12678163.9</v>
      </c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80"/>
      <c r="AZ37" s="223"/>
      <c r="BA37" s="223"/>
      <c r="BB37" s="223"/>
      <c r="BC37" s="223"/>
      <c r="BD37" s="223"/>
      <c r="BE37" s="224">
        <v>-12678163.9</v>
      </c>
    </row>
    <row r="38" spans="1:57" hidden="1" outlineLevel="1">
      <c r="A38" s="270" t="s">
        <v>349</v>
      </c>
      <c r="B38" s="271" t="s">
        <v>350</v>
      </c>
      <c r="C38" s="223"/>
      <c r="D38" s="223"/>
      <c r="E38" s="280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>
        <v>-5506417.9000000004</v>
      </c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80"/>
      <c r="AZ38" s="223"/>
      <c r="BA38" s="223"/>
      <c r="BB38" s="223"/>
      <c r="BC38" s="223"/>
      <c r="BD38" s="223"/>
      <c r="BE38" s="224">
        <v>-5506417.9000000004</v>
      </c>
    </row>
    <row r="39" spans="1:57" hidden="1" outlineLevel="1">
      <c r="A39" s="270" t="s">
        <v>351</v>
      </c>
      <c r="B39" s="271" t="s">
        <v>352</v>
      </c>
      <c r="C39" s="223"/>
      <c r="D39" s="223"/>
      <c r="E39" s="280"/>
      <c r="F39" s="223"/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>
        <v>26973924.879999999</v>
      </c>
      <c r="AA39" s="223"/>
      <c r="AB39" s="223"/>
      <c r="AC39" s="223"/>
      <c r="AD39" s="223"/>
      <c r="AE39" s="223"/>
      <c r="AF39" s="223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  <c r="AR39" s="223"/>
      <c r="AS39" s="223"/>
      <c r="AT39" s="223"/>
      <c r="AU39" s="223"/>
      <c r="AV39" s="223"/>
      <c r="AW39" s="223">
        <v>-585</v>
      </c>
      <c r="AX39" s="223"/>
      <c r="AY39" s="280"/>
      <c r="AZ39" s="223"/>
      <c r="BA39" s="223"/>
      <c r="BB39" s="223"/>
      <c r="BC39" s="223"/>
      <c r="BD39" s="223"/>
      <c r="BE39" s="224">
        <v>26973339.879999999</v>
      </c>
    </row>
    <row r="40" spans="1:57" hidden="1" outlineLevel="1">
      <c r="A40" s="270" t="s">
        <v>353</v>
      </c>
      <c r="B40" s="271" t="s">
        <v>354</v>
      </c>
      <c r="C40" s="223"/>
      <c r="D40" s="223"/>
      <c r="E40" s="280"/>
      <c r="F40" s="223"/>
      <c r="G40" s="223"/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  <c r="AC40" s="223"/>
      <c r="AD40" s="223"/>
      <c r="AE40" s="223"/>
      <c r="AF40" s="223"/>
      <c r="AG40" s="223"/>
      <c r="AH40" s="223"/>
      <c r="AI40" s="223"/>
      <c r="AJ40" s="223"/>
      <c r="AK40" s="223"/>
      <c r="AL40" s="223">
        <v>228993.02</v>
      </c>
      <c r="AM40" s="223">
        <v>179386.96</v>
      </c>
      <c r="AN40" s="223">
        <v>148.68</v>
      </c>
      <c r="AO40" s="223"/>
      <c r="AP40" s="223">
        <v>20298.54</v>
      </c>
      <c r="AQ40" s="223"/>
      <c r="AR40" s="223">
        <v>63071.43</v>
      </c>
      <c r="AS40" s="223">
        <v>324818.05</v>
      </c>
      <c r="AT40" s="223">
        <v>1123.75</v>
      </c>
      <c r="AU40" s="223"/>
      <c r="AV40" s="223"/>
      <c r="AW40" s="223"/>
      <c r="AX40" s="223"/>
      <c r="AY40" s="280"/>
      <c r="AZ40" s="223"/>
      <c r="BA40" s="223"/>
      <c r="BB40" s="223">
        <v>952.82</v>
      </c>
      <c r="BC40" s="223"/>
      <c r="BD40" s="223"/>
      <c r="BE40" s="224">
        <v>818793.25</v>
      </c>
    </row>
    <row r="41" spans="1:57" hidden="1" outlineLevel="1">
      <c r="A41" s="270" t="s">
        <v>355</v>
      </c>
      <c r="B41" s="271" t="s">
        <v>356</v>
      </c>
      <c r="C41" s="223"/>
      <c r="D41" s="223"/>
      <c r="E41" s="280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>
        <v>-13122.44</v>
      </c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23"/>
      <c r="AD41" s="223"/>
      <c r="AE41" s="223"/>
      <c r="AF41" s="223"/>
      <c r="AG41" s="223"/>
      <c r="AH41" s="223"/>
      <c r="AI41" s="223"/>
      <c r="AJ41" s="223"/>
      <c r="AK41" s="223"/>
      <c r="AL41" s="223"/>
      <c r="AM41" s="223"/>
      <c r="AN41" s="223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  <c r="AY41" s="280"/>
      <c r="AZ41" s="223"/>
      <c r="BA41" s="223"/>
      <c r="BB41" s="223"/>
      <c r="BC41" s="223"/>
      <c r="BD41" s="223"/>
      <c r="BE41" s="224">
        <v>-13122.44</v>
      </c>
    </row>
    <row r="42" spans="1:57" hidden="1" outlineLevel="1">
      <c r="A42" s="270" t="s">
        <v>357</v>
      </c>
      <c r="B42" s="271" t="s">
        <v>358</v>
      </c>
      <c r="C42" s="223"/>
      <c r="D42" s="223"/>
      <c r="E42" s="280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>
        <v>-79158.289999999994</v>
      </c>
      <c r="R42" s="223"/>
      <c r="S42" s="223"/>
      <c r="T42" s="223"/>
      <c r="U42" s="223"/>
      <c r="V42" s="223"/>
      <c r="W42" s="223">
        <v>-205325.03</v>
      </c>
      <c r="X42" s="223"/>
      <c r="Y42" s="223"/>
      <c r="Z42" s="223"/>
      <c r="AA42" s="223"/>
      <c r="AB42" s="223"/>
      <c r="AC42" s="223"/>
      <c r="AD42" s="223"/>
      <c r="AE42" s="223"/>
      <c r="AF42" s="223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80"/>
      <c r="AZ42" s="223"/>
      <c r="BA42" s="223"/>
      <c r="BB42" s="223">
        <v>-101643.54</v>
      </c>
      <c r="BC42" s="223"/>
      <c r="BD42" s="223"/>
      <c r="BE42" s="224">
        <v>-386126.86</v>
      </c>
    </row>
    <row r="43" spans="1:57" hidden="1" outlineLevel="1">
      <c r="A43" s="270" t="s">
        <v>359</v>
      </c>
      <c r="B43" s="271" t="s">
        <v>360</v>
      </c>
      <c r="C43" s="223"/>
      <c r="D43" s="223">
        <v>-387243.77</v>
      </c>
      <c r="E43" s="280"/>
      <c r="F43" s="223">
        <v>-1477.91</v>
      </c>
      <c r="G43" s="223">
        <v>-4700</v>
      </c>
      <c r="H43" s="223"/>
      <c r="I43" s="223">
        <v>15523.73</v>
      </c>
      <c r="J43" s="223"/>
      <c r="K43" s="223"/>
      <c r="L43" s="223">
        <v>74018.62</v>
      </c>
      <c r="M43" s="223"/>
      <c r="N43" s="223"/>
      <c r="O43" s="223"/>
      <c r="P43" s="223"/>
      <c r="Q43" s="223">
        <v>-8765425.2799999993</v>
      </c>
      <c r="R43" s="223">
        <v>-12895936.59</v>
      </c>
      <c r="S43" s="223">
        <v>-215324.35</v>
      </c>
      <c r="T43" s="223"/>
      <c r="U43" s="223"/>
      <c r="V43" s="223"/>
      <c r="W43" s="223">
        <v>-2025276.23</v>
      </c>
      <c r="X43" s="223">
        <v>-309188.52</v>
      </c>
      <c r="Y43" s="223">
        <v>-6111.43</v>
      </c>
      <c r="Z43" s="223">
        <v>-21445.63</v>
      </c>
      <c r="AA43" s="223"/>
      <c r="AB43" s="223">
        <v>-3491.49</v>
      </c>
      <c r="AC43" s="223"/>
      <c r="AD43" s="223">
        <v>-2461.6999999999998</v>
      </c>
      <c r="AE43" s="223">
        <v>-4354.0600000000004</v>
      </c>
      <c r="AF43" s="223">
        <v>-166</v>
      </c>
      <c r="AG43" s="223">
        <v>-166</v>
      </c>
      <c r="AH43" s="223">
        <v>-695.37</v>
      </c>
      <c r="AI43" s="223">
        <v>-356078.6</v>
      </c>
      <c r="AJ43" s="223">
        <v>-6653.03</v>
      </c>
      <c r="AK43" s="223">
        <v>-11.57</v>
      </c>
      <c r="AL43" s="223">
        <v>-1747.03</v>
      </c>
      <c r="AM43" s="223"/>
      <c r="AN43" s="223"/>
      <c r="AO43" s="223">
        <v>170998.59</v>
      </c>
      <c r="AP43" s="223"/>
      <c r="AQ43" s="223">
        <v>-811.92</v>
      </c>
      <c r="AR43" s="223">
        <v>-1738</v>
      </c>
      <c r="AS43" s="223"/>
      <c r="AT43" s="223"/>
      <c r="AU43" s="223">
        <v>-119.46</v>
      </c>
      <c r="AV43" s="223">
        <v>-900</v>
      </c>
      <c r="AW43" s="223"/>
      <c r="AX43" s="223"/>
      <c r="AY43" s="280">
        <v>-353463.44</v>
      </c>
      <c r="AZ43" s="223">
        <v>-441.83</v>
      </c>
      <c r="BA43" s="223"/>
      <c r="BB43" s="223">
        <v>-7555.22</v>
      </c>
      <c r="BC43" s="223">
        <v>-635</v>
      </c>
      <c r="BD43" s="223"/>
      <c r="BE43" s="224">
        <v>-24759615.050000001</v>
      </c>
    </row>
    <row r="44" spans="1:57" hidden="1" outlineLevel="1">
      <c r="A44" s="270" t="s">
        <v>361</v>
      </c>
      <c r="B44" s="271" t="s">
        <v>362</v>
      </c>
      <c r="C44" s="223"/>
      <c r="D44" s="223">
        <v>-160.13</v>
      </c>
      <c r="E44" s="280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80"/>
      <c r="AZ44" s="223"/>
      <c r="BA44" s="223"/>
      <c r="BB44" s="223"/>
      <c r="BC44" s="223"/>
      <c r="BD44" s="223"/>
      <c r="BE44" s="224">
        <v>-160.13</v>
      </c>
    </row>
    <row r="45" spans="1:57" hidden="1" outlineLevel="1">
      <c r="A45" s="270" t="s">
        <v>363</v>
      </c>
      <c r="B45" s="271" t="s">
        <v>364</v>
      </c>
      <c r="C45" s="223"/>
      <c r="D45" s="223"/>
      <c r="E45" s="280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>
        <v>729.1</v>
      </c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80"/>
      <c r="AZ45" s="223"/>
      <c r="BA45" s="223"/>
      <c r="BB45" s="223"/>
      <c r="BC45" s="223"/>
      <c r="BD45" s="223"/>
      <c r="BE45" s="224">
        <v>729.1</v>
      </c>
    </row>
    <row r="46" spans="1:57" collapsed="1">
      <c r="A46" s="272" t="s">
        <v>400</v>
      </c>
      <c r="B46" s="273" t="s">
        <v>401</v>
      </c>
      <c r="C46" s="223"/>
      <c r="D46" s="223"/>
      <c r="E46" s="281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>
        <v>41794.54</v>
      </c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81"/>
      <c r="AZ46" s="223"/>
      <c r="BA46" s="223"/>
      <c r="BB46" s="223"/>
      <c r="BC46" s="223"/>
      <c r="BD46" s="223"/>
      <c r="BE46" s="224">
        <v>41794.54</v>
      </c>
    </row>
    <row r="47" spans="1:57">
      <c r="A47" s="272" t="s">
        <v>365</v>
      </c>
      <c r="B47" s="273" t="s">
        <v>366</v>
      </c>
      <c r="C47" s="223"/>
      <c r="D47" s="223"/>
      <c r="E47" s="281">
        <v>42.13</v>
      </c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>
        <v>12196.04</v>
      </c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81"/>
      <c r="AZ47" s="223"/>
      <c r="BA47" s="223"/>
      <c r="BB47" s="223"/>
      <c r="BC47" s="223"/>
      <c r="BD47" s="223"/>
      <c r="BE47" s="224">
        <v>12196.04</v>
      </c>
    </row>
    <row r="48" spans="1:57">
      <c r="A48" s="272" t="s">
        <v>367</v>
      </c>
      <c r="B48" s="273" t="s">
        <v>368</v>
      </c>
      <c r="C48" s="223"/>
      <c r="D48" s="223"/>
      <c r="E48" s="281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  <c r="AA48" s="223"/>
      <c r="AB48" s="223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81"/>
      <c r="AZ48" s="223"/>
      <c r="BA48" s="223"/>
      <c r="BB48" s="223"/>
      <c r="BC48" s="223"/>
      <c r="BD48" s="223"/>
      <c r="BE48" s="224">
        <v>987.24</v>
      </c>
    </row>
    <row r="49" spans="1:57">
      <c r="A49" s="272" t="s">
        <v>369</v>
      </c>
      <c r="B49" s="273" t="s">
        <v>370</v>
      </c>
      <c r="C49" s="223"/>
      <c r="D49" s="223"/>
      <c r="E49" s="281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/>
      <c r="AA49" s="223"/>
      <c r="AB49" s="223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81">
        <v>61372.95</v>
      </c>
      <c r="AZ49" s="223"/>
      <c r="BA49" s="223"/>
      <c r="BB49" s="223"/>
      <c r="BC49" s="223"/>
      <c r="BD49" s="223"/>
      <c r="BE49" s="224">
        <v>84917.5</v>
      </c>
    </row>
    <row r="50" spans="1:57">
      <c r="A50" s="272" t="s">
        <v>371</v>
      </c>
      <c r="B50" s="273" t="s">
        <v>372</v>
      </c>
      <c r="C50" s="223"/>
      <c r="D50" s="223"/>
      <c r="E50" s="281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/>
      <c r="AA50" s="223"/>
      <c r="AB50" s="223"/>
      <c r="AC50" s="223"/>
      <c r="AD50" s="223"/>
      <c r="AE50" s="223"/>
      <c r="AF50" s="223"/>
      <c r="AG50" s="223"/>
      <c r="AH50" s="223"/>
      <c r="AI50" s="223">
        <v>33606.699999999997</v>
      </c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81"/>
      <c r="AZ50" s="223"/>
      <c r="BA50" s="223"/>
      <c r="BB50" s="223"/>
      <c r="BC50" s="223"/>
      <c r="BD50" s="223"/>
      <c r="BE50" s="224">
        <v>33864.019999999997</v>
      </c>
    </row>
    <row r="51" spans="1:57">
      <c r="A51" s="272" t="s">
        <v>373</v>
      </c>
      <c r="B51" s="273" t="s">
        <v>374</v>
      </c>
      <c r="C51" s="223"/>
      <c r="D51" s="223"/>
      <c r="E51" s="281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223"/>
      <c r="AT51" s="223"/>
      <c r="AU51" s="223"/>
      <c r="AV51" s="223"/>
      <c r="AW51" s="223"/>
      <c r="AX51" s="223"/>
      <c r="AY51" s="281"/>
      <c r="AZ51" s="223"/>
      <c r="BA51" s="223"/>
      <c r="BB51" s="223"/>
      <c r="BC51" s="223"/>
      <c r="BD51" s="223"/>
      <c r="BE51" s="224">
        <v>167433.93</v>
      </c>
    </row>
    <row r="52" spans="1:57">
      <c r="A52" s="272" t="s">
        <v>375</v>
      </c>
      <c r="B52" s="273" t="s">
        <v>376</v>
      </c>
      <c r="C52" s="223"/>
      <c r="D52" s="223"/>
      <c r="E52" s="281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/>
      <c r="AI52" s="223"/>
      <c r="AJ52" s="223"/>
      <c r="AK52" s="223"/>
      <c r="AL52" s="223"/>
      <c r="AM52" s="223"/>
      <c r="AN52" s="223"/>
      <c r="AO52" s="223"/>
      <c r="AP52" s="223"/>
      <c r="AQ52" s="223"/>
      <c r="AR52" s="223"/>
      <c r="AS52" s="223"/>
      <c r="AT52" s="223"/>
      <c r="AU52" s="223"/>
      <c r="AV52" s="223"/>
      <c r="AW52" s="223"/>
      <c r="AX52" s="223"/>
      <c r="AY52" s="281">
        <v>1934.07</v>
      </c>
      <c r="AZ52" s="223"/>
      <c r="BA52" s="223"/>
      <c r="BB52" s="223"/>
      <c r="BC52" s="223"/>
      <c r="BD52" s="223"/>
      <c r="BE52" s="224">
        <v>173111.28</v>
      </c>
    </row>
    <row r="53" spans="1:57">
      <c r="A53" s="272" t="s">
        <v>377</v>
      </c>
      <c r="B53" s="273" t="s">
        <v>378</v>
      </c>
      <c r="C53" s="223"/>
      <c r="D53" s="223"/>
      <c r="E53" s="281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 s="223"/>
      <c r="AA53" s="223"/>
      <c r="AB53" s="223"/>
      <c r="AC53" s="223"/>
      <c r="AD53" s="223"/>
      <c r="AE53" s="223"/>
      <c r="AF53" s="223"/>
      <c r="AG53" s="223"/>
      <c r="AH53" s="223"/>
      <c r="AI53" s="223"/>
      <c r="AJ53" s="223"/>
      <c r="AK53" s="223"/>
      <c r="AL53" s="223"/>
      <c r="AM53" s="223"/>
      <c r="AN53" s="223"/>
      <c r="AO53" s="223"/>
      <c r="AP53" s="223"/>
      <c r="AQ53" s="223"/>
      <c r="AR53" s="223"/>
      <c r="AS53" s="223"/>
      <c r="AT53" s="223"/>
      <c r="AU53" s="223"/>
      <c r="AV53" s="223"/>
      <c r="AW53" s="223"/>
      <c r="AX53" s="223"/>
      <c r="AY53" s="281">
        <v>94637.3</v>
      </c>
      <c r="AZ53" s="223"/>
      <c r="BA53" s="223"/>
      <c r="BB53" s="223"/>
      <c r="BC53" s="223"/>
      <c r="BD53" s="223"/>
      <c r="BE53" s="224">
        <v>858.58</v>
      </c>
    </row>
    <row r="54" spans="1:57">
      <c r="A54" s="272" t="s">
        <v>379</v>
      </c>
      <c r="B54" s="273" t="s">
        <v>380</v>
      </c>
      <c r="C54" s="223"/>
      <c r="D54" s="223"/>
      <c r="E54" s="281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Y54" s="223"/>
      <c r="Z54" s="223"/>
      <c r="AA54" s="223"/>
      <c r="AB54" s="223"/>
      <c r="AC54" s="223"/>
      <c r="AD54" s="223"/>
      <c r="AE54" s="223"/>
      <c r="AF54" s="223"/>
      <c r="AG54" s="223"/>
      <c r="AH54" s="223"/>
      <c r="AI54" s="223">
        <v>1868.31</v>
      </c>
      <c r="AJ54" s="223"/>
      <c r="AK54" s="223"/>
      <c r="AL54" s="223"/>
      <c r="AM54" s="223"/>
      <c r="AN54" s="223"/>
      <c r="AO54" s="223"/>
      <c r="AP54" s="223"/>
      <c r="AQ54" s="223"/>
      <c r="AR54" s="223"/>
      <c r="AS54" s="223"/>
      <c r="AT54" s="223"/>
      <c r="AU54" s="223"/>
      <c r="AV54" s="223"/>
      <c r="AW54" s="223"/>
      <c r="AX54" s="223"/>
      <c r="AY54" s="281"/>
      <c r="AZ54" s="223"/>
      <c r="BA54" s="223"/>
      <c r="BB54" s="223"/>
      <c r="BC54" s="223"/>
      <c r="BD54" s="223"/>
      <c r="BE54" s="224">
        <v>1868.31</v>
      </c>
    </row>
    <row r="55" spans="1:57">
      <c r="A55" s="272" t="s">
        <v>381</v>
      </c>
      <c r="B55" s="273" t="s">
        <v>382</v>
      </c>
      <c r="C55" s="223"/>
      <c r="D55" s="223"/>
      <c r="E55" s="281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223"/>
      <c r="AA55" s="223"/>
      <c r="AB55" s="223"/>
      <c r="AC55" s="223"/>
      <c r="AD55" s="223"/>
      <c r="AE55" s="223"/>
      <c r="AF55" s="223"/>
      <c r="AG55" s="223"/>
      <c r="AH55" s="223"/>
      <c r="AI55" s="223">
        <v>7789.33</v>
      </c>
      <c r="AJ55" s="223"/>
      <c r="AK55" s="223"/>
      <c r="AL55" s="223"/>
      <c r="AM55" s="223"/>
      <c r="AN55" s="223"/>
      <c r="AO55" s="223"/>
      <c r="AP55" s="223"/>
      <c r="AQ55" s="223"/>
      <c r="AR55" s="223"/>
      <c r="AS55" s="223"/>
      <c r="AT55" s="223"/>
      <c r="AU55" s="223"/>
      <c r="AV55" s="223"/>
      <c r="AW55" s="223"/>
      <c r="AX55" s="223"/>
      <c r="AY55" s="281"/>
      <c r="AZ55" s="223"/>
      <c r="BA55" s="223"/>
      <c r="BB55" s="223"/>
      <c r="BC55" s="223"/>
      <c r="BD55" s="223"/>
      <c r="BE55" s="224">
        <v>7789.33</v>
      </c>
    </row>
    <row r="56" spans="1:57">
      <c r="A56" s="272" t="s">
        <v>383</v>
      </c>
      <c r="B56" s="273" t="s">
        <v>384</v>
      </c>
      <c r="C56" s="223"/>
      <c r="D56" s="223"/>
      <c r="E56" s="281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Y56" s="223"/>
      <c r="Z56" s="223"/>
      <c r="AA56" s="223"/>
      <c r="AB56" s="223"/>
      <c r="AC56" s="223"/>
      <c r="AD56" s="223"/>
      <c r="AE56" s="223"/>
      <c r="AF56" s="223"/>
      <c r="AG56" s="223"/>
      <c r="AH56" s="223"/>
      <c r="AI56" s="223">
        <v>3390.08</v>
      </c>
      <c r="AJ56" s="223"/>
      <c r="AK56" s="223"/>
      <c r="AL56" s="223"/>
      <c r="AM56" s="223"/>
      <c r="AN56" s="223"/>
      <c r="AO56" s="223"/>
      <c r="AP56" s="223"/>
      <c r="AQ56" s="223"/>
      <c r="AR56" s="223"/>
      <c r="AS56" s="223"/>
      <c r="AT56" s="223"/>
      <c r="AU56" s="223"/>
      <c r="AV56" s="223"/>
      <c r="AW56" s="223"/>
      <c r="AX56" s="223"/>
      <c r="AY56" s="281"/>
      <c r="AZ56" s="223"/>
      <c r="BA56" s="223"/>
      <c r="BB56" s="223"/>
      <c r="BC56" s="223"/>
      <c r="BD56" s="223"/>
      <c r="BE56" s="224">
        <v>3390.08</v>
      </c>
    </row>
    <row r="57" spans="1:57">
      <c r="A57" s="270" t="s">
        <v>385</v>
      </c>
      <c r="B57" s="271" t="s">
        <v>386</v>
      </c>
      <c r="C57" s="223"/>
      <c r="D57" s="223"/>
      <c r="E57" s="280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  <c r="W57" s="223"/>
      <c r="X57" s="223"/>
      <c r="Y57" s="223"/>
      <c r="Z57" s="223"/>
      <c r="AA57" s="223"/>
      <c r="AB57" s="223"/>
      <c r="AC57" s="223"/>
      <c r="AD57" s="223"/>
      <c r="AE57" s="223"/>
      <c r="AF57" s="223"/>
      <c r="AG57" s="223"/>
      <c r="AH57" s="223"/>
      <c r="AI57" s="223"/>
      <c r="AJ57" s="223"/>
      <c r="AK57" s="223"/>
      <c r="AL57" s="223"/>
      <c r="AM57" s="223"/>
      <c r="AN57" s="223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  <c r="AY57" s="280"/>
      <c r="AZ57" s="223"/>
      <c r="BA57" s="223"/>
      <c r="BB57" s="223"/>
      <c r="BC57" s="223"/>
      <c r="BD57" s="223"/>
      <c r="BE57" s="224">
        <v>3969.38</v>
      </c>
    </row>
    <row r="58" spans="1:57">
      <c r="A58" s="270" t="s">
        <v>387</v>
      </c>
      <c r="B58" s="271" t="s">
        <v>388</v>
      </c>
      <c r="C58" s="223"/>
      <c r="D58" s="223"/>
      <c r="E58" s="282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Y58" s="223"/>
      <c r="Z58" s="223"/>
      <c r="AA58" s="223"/>
      <c r="AB58" s="223"/>
      <c r="AC58" s="223"/>
      <c r="AD58" s="223"/>
      <c r="AE58" s="223"/>
      <c r="AF58" s="223"/>
      <c r="AG58" s="223"/>
      <c r="AH58" s="223"/>
      <c r="AI58" s="223"/>
      <c r="AJ58" s="223"/>
      <c r="AK58" s="223"/>
      <c r="AL58" s="223"/>
      <c r="AM58" s="223"/>
      <c r="AN58" s="223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  <c r="AY58" s="282"/>
      <c r="AZ58" s="223"/>
      <c r="BA58" s="223"/>
      <c r="BB58" s="223"/>
      <c r="BC58" s="223"/>
      <c r="BD58" s="223"/>
      <c r="BE58" s="224">
        <v>3210.66</v>
      </c>
    </row>
    <row r="59" spans="1:57">
      <c r="C59" s="223"/>
      <c r="D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Y59" s="223"/>
      <c r="Z59" s="223"/>
      <c r="AA59" s="223"/>
      <c r="AB59" s="223"/>
      <c r="AC59" s="223"/>
      <c r="AD59" s="223"/>
      <c r="AE59" s="223"/>
      <c r="AF59" s="223"/>
      <c r="AG59" s="223"/>
      <c r="AH59" s="223"/>
      <c r="AI59" s="223"/>
      <c r="AJ59" s="223"/>
      <c r="AK59" s="223"/>
      <c r="AL59" s="223"/>
      <c r="AM59" s="223"/>
      <c r="AN59" s="223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  <c r="AZ59" s="223"/>
      <c r="BA59" s="223"/>
      <c r="BB59" s="223"/>
      <c r="BC59" s="223"/>
      <c r="BD59" s="223"/>
      <c r="BE59" s="224">
        <v>30148.639999999999</v>
      </c>
    </row>
    <row r="60" spans="1:57">
      <c r="C60" s="223"/>
      <c r="D60" s="223">
        <v>-770536.17</v>
      </c>
      <c r="F60" s="223"/>
      <c r="G60" s="223"/>
      <c r="H60" s="223">
        <v>100.69</v>
      </c>
      <c r="I60" s="223"/>
      <c r="J60" s="223"/>
      <c r="K60" s="223"/>
      <c r="L60" s="223"/>
      <c r="M60" s="223"/>
      <c r="N60" s="223"/>
      <c r="O60" s="223"/>
      <c r="P60" s="223"/>
      <c r="Q60" s="223"/>
      <c r="R60" s="223"/>
      <c r="S60" s="223">
        <v>-169731.4</v>
      </c>
      <c r="T60" s="223"/>
      <c r="U60" s="223"/>
      <c r="V60" s="223"/>
      <c r="W60" s="223"/>
      <c r="X60" s="223"/>
      <c r="Y60" s="223"/>
      <c r="Z60" s="223">
        <v>-22084.66</v>
      </c>
      <c r="AA60" s="223">
        <v>4.43</v>
      </c>
      <c r="AB60" s="223"/>
      <c r="AC60" s="223">
        <v>752.89</v>
      </c>
      <c r="AD60" s="223">
        <v>54.61</v>
      </c>
      <c r="AE60" s="223"/>
      <c r="AF60" s="223"/>
      <c r="AG60" s="223"/>
      <c r="AH60" s="223">
        <v>79.849999999999994</v>
      </c>
      <c r="AI60" s="223">
        <v>-4425.57</v>
      </c>
      <c r="AJ60" s="223">
        <v>389608.45</v>
      </c>
      <c r="AK60" s="223"/>
      <c r="AL60" s="223">
        <v>-5997.5</v>
      </c>
      <c r="AM60" s="223">
        <v>9480.0499999999993</v>
      </c>
      <c r="AN60" s="223"/>
      <c r="AO60" s="223"/>
      <c r="AP60" s="223">
        <v>868.37</v>
      </c>
      <c r="AQ60" s="223">
        <v>184.55</v>
      </c>
      <c r="AR60" s="223"/>
      <c r="AS60" s="223"/>
      <c r="AT60" s="223"/>
      <c r="AU60" s="223"/>
      <c r="AV60" s="223"/>
      <c r="AW60" s="223"/>
      <c r="AX60" s="223">
        <v>9755.48</v>
      </c>
      <c r="AZ60" s="223">
        <v>98.63</v>
      </c>
      <c r="BA60" s="223"/>
      <c r="BB60" s="223"/>
      <c r="BC60" s="223"/>
      <c r="BD60" s="223">
        <v>81847.28</v>
      </c>
      <c r="BE60" s="224">
        <v>-479940.02</v>
      </c>
    </row>
    <row r="61" spans="1:57">
      <c r="C61" s="225"/>
      <c r="D61" s="225"/>
      <c r="F61" s="225"/>
      <c r="G61" s="225"/>
      <c r="H61" s="225"/>
      <c r="I61" s="225"/>
      <c r="J61" s="225"/>
      <c r="K61" s="225"/>
      <c r="L61" s="225"/>
      <c r="M61" s="225"/>
      <c r="N61" s="225"/>
      <c r="O61" s="225"/>
      <c r="P61" s="225"/>
      <c r="Q61" s="225"/>
      <c r="R61" s="225"/>
      <c r="S61" s="225"/>
      <c r="T61" s="225"/>
      <c r="U61" s="225"/>
      <c r="V61" s="225"/>
      <c r="W61" s="225"/>
      <c r="X61" s="225"/>
      <c r="Y61" s="225"/>
      <c r="Z61" s="225"/>
      <c r="AA61" s="225">
        <v>-0.53</v>
      </c>
      <c r="AB61" s="225"/>
      <c r="AC61" s="225">
        <v>-60.2</v>
      </c>
      <c r="AD61" s="225">
        <v>-15.84</v>
      </c>
      <c r="AE61" s="225"/>
      <c r="AF61" s="225"/>
      <c r="AG61" s="225"/>
      <c r="AH61" s="225">
        <v>-22.41</v>
      </c>
      <c r="AI61" s="225"/>
      <c r="AJ61" s="225">
        <v>-1303.29</v>
      </c>
      <c r="AK61" s="225"/>
      <c r="AL61" s="225"/>
      <c r="AM61" s="225"/>
      <c r="AN61" s="225"/>
      <c r="AO61" s="225"/>
      <c r="AP61" s="225"/>
      <c r="AQ61" s="225">
        <v>-25.84</v>
      </c>
      <c r="AR61" s="225"/>
      <c r="AS61" s="225"/>
      <c r="AT61" s="225"/>
      <c r="AU61" s="225"/>
      <c r="AV61" s="225"/>
      <c r="AW61" s="225"/>
      <c r="AX61" s="225">
        <v>-5635.51</v>
      </c>
      <c r="AZ61" s="225"/>
      <c r="BA61" s="225">
        <v>-96.81</v>
      </c>
      <c r="BB61" s="225">
        <v>566.64</v>
      </c>
      <c r="BC61" s="225"/>
      <c r="BD61" s="225"/>
      <c r="BE61" s="226">
        <v>-6593.79</v>
      </c>
    </row>
    <row r="62" spans="1:57">
      <c r="E62" s="285">
        <f>SUM(E6:E58)</f>
        <v>42.13</v>
      </c>
      <c r="AI62" s="283">
        <f>SUM(AI48:AI59)</f>
        <v>46654.42</v>
      </c>
      <c r="AY62" s="285">
        <f>SUM(AY48:AY59)</f>
        <v>157944.32000000001</v>
      </c>
    </row>
    <row r="64" spans="1:57">
      <c r="A64" s="274" t="s">
        <v>369</v>
      </c>
      <c r="B64" s="275" t="s">
        <v>370</v>
      </c>
      <c r="C64" s="223"/>
      <c r="D64" s="223"/>
      <c r="E64" s="284"/>
      <c r="F64" s="223"/>
      <c r="G64" s="223"/>
      <c r="H64" s="223"/>
      <c r="I64" s="223"/>
      <c r="J64" s="223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>
        <f>+AI62</f>
        <v>46654.42</v>
      </c>
    </row>
    <row r="66" spans="1:35">
      <c r="C66" s="223"/>
      <c r="D66" s="223"/>
      <c r="AI66" s="223"/>
    </row>
    <row r="67" spans="1:35">
      <c r="A67">
        <v>68061000</v>
      </c>
      <c r="B67" t="s">
        <v>414</v>
      </c>
      <c r="E67" s="192">
        <v>89425.33</v>
      </c>
    </row>
    <row r="68" spans="1:35">
      <c r="A68">
        <v>68066380</v>
      </c>
      <c r="B68" t="s">
        <v>415</v>
      </c>
      <c r="E68" s="192">
        <v>34233.360000000001</v>
      </c>
    </row>
    <row r="69" spans="1:35">
      <c r="A69">
        <v>68066430</v>
      </c>
      <c r="B69" t="s">
        <v>416</v>
      </c>
      <c r="E69">
        <v>197.44</v>
      </c>
    </row>
    <row r="70" spans="1:35">
      <c r="A70">
        <v>68066480</v>
      </c>
      <c r="B70" t="s">
        <v>417</v>
      </c>
      <c r="E70" s="192">
        <v>34579.870000000003</v>
      </c>
    </row>
    <row r="71" spans="1:35">
      <c r="A71">
        <v>68066500</v>
      </c>
      <c r="B71" t="s">
        <v>418</v>
      </c>
      <c r="E71" s="192">
        <v>90384.85</v>
      </c>
    </row>
    <row r="72" spans="1:35">
      <c r="A72">
        <v>68068220</v>
      </c>
      <c r="B72" t="s">
        <v>419</v>
      </c>
      <c r="E72" s="192">
        <v>3414.92</v>
      </c>
    </row>
    <row r="73" spans="1:35">
      <c r="A73">
        <v>68068230</v>
      </c>
      <c r="B73" t="s">
        <v>420</v>
      </c>
      <c r="E73" s="192">
        <v>-39496.370000000003</v>
      </c>
    </row>
    <row r="74" spans="1:35">
      <c r="A74">
        <v>68068300</v>
      </c>
      <c r="B74" t="s">
        <v>421</v>
      </c>
      <c r="E74" s="192">
        <v>82079.41</v>
      </c>
    </row>
    <row r="75" spans="1:35">
      <c r="E75" s="192">
        <f>SUM(E67:E74)</f>
        <v>294818.81000000006</v>
      </c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0"/>
  <sheetViews>
    <sheetView zoomScale="90" zoomScaleNormal="90" workbookViewId="0">
      <pane ySplit="9" topLeftCell="A10" activePane="bottomLeft" state="frozen"/>
      <selection activeCell="E22" sqref="E22"/>
      <selection pane="bottomLeft" activeCell="E22" sqref="E22"/>
    </sheetView>
  </sheetViews>
  <sheetFormatPr defaultColWidth="9.109375" defaultRowHeight="13.2"/>
  <cols>
    <col min="1" max="1" width="41.88671875" style="105" customWidth="1"/>
    <col min="2" max="2" width="30.44140625" style="105" customWidth="1"/>
    <col min="3" max="3" width="26.33203125" style="105" customWidth="1"/>
    <col min="4" max="5" width="18.109375" style="105" bestFit="1" customWidth="1"/>
    <col min="6" max="7" width="17" style="105" bestFit="1" customWidth="1"/>
    <col min="8" max="16384" width="9.109375" style="105"/>
  </cols>
  <sheetData>
    <row r="1" spans="1:7" ht="13.8">
      <c r="A1" s="195" t="s">
        <v>30</v>
      </c>
      <c r="B1" s="195"/>
      <c r="C1" s="195"/>
      <c r="D1" s="195"/>
      <c r="E1" s="195"/>
      <c r="F1" s="196"/>
      <c r="G1" s="196"/>
    </row>
    <row r="2" spans="1:7" ht="13.8">
      <c r="A2" s="195" t="s">
        <v>70</v>
      </c>
      <c r="B2" s="195"/>
      <c r="C2" s="195"/>
      <c r="D2" s="195"/>
      <c r="E2" s="195"/>
      <c r="F2" s="196"/>
      <c r="G2" s="196"/>
    </row>
    <row r="3" spans="1:7" ht="13.8">
      <c r="A3" s="195" t="s">
        <v>413</v>
      </c>
      <c r="B3" s="195"/>
      <c r="C3" s="195"/>
      <c r="D3" s="195"/>
      <c r="E3" s="195"/>
      <c r="F3" s="196"/>
      <c r="G3" s="196"/>
    </row>
    <row r="4" spans="1:7">
      <c r="A4" s="197" t="s">
        <v>69</v>
      </c>
      <c r="B4" s="197"/>
      <c r="C4" s="197"/>
      <c r="D4" s="198"/>
      <c r="E4" s="198"/>
      <c r="F4" s="196"/>
      <c r="G4" s="196"/>
    </row>
    <row r="5" spans="1:7">
      <c r="A5" s="198" t="s">
        <v>55</v>
      </c>
      <c r="B5" s="198"/>
      <c r="C5" s="198"/>
      <c r="D5" s="199"/>
      <c r="E5" s="199"/>
      <c r="F5" s="196"/>
      <c r="G5" s="196"/>
    </row>
    <row r="6" spans="1:7">
      <c r="A6" s="69" t="s">
        <v>55</v>
      </c>
      <c r="B6" s="69"/>
      <c r="C6" s="69"/>
      <c r="D6" s="70"/>
      <c r="E6" s="70"/>
    </row>
    <row r="7" spans="1:7">
      <c r="A7" s="71"/>
      <c r="B7" s="72" t="s">
        <v>65</v>
      </c>
      <c r="C7" s="72" t="s">
        <v>65</v>
      </c>
      <c r="D7" s="72" t="s">
        <v>65</v>
      </c>
      <c r="E7" s="72" t="s">
        <v>65</v>
      </c>
      <c r="F7" s="72" t="s">
        <v>65</v>
      </c>
      <c r="G7" s="72" t="s">
        <v>65</v>
      </c>
    </row>
    <row r="8" spans="1:7" ht="13.2" hidden="1" customHeight="1">
      <c r="A8" s="71"/>
      <c r="B8" s="71"/>
      <c r="C8" s="71"/>
      <c r="D8" s="71"/>
      <c r="E8" s="71"/>
      <c r="F8" s="71"/>
      <c r="G8" s="71"/>
    </row>
    <row r="9" spans="1:7" ht="12.75" customHeight="1">
      <c r="A9" s="66" t="s">
        <v>68</v>
      </c>
      <c r="B9" s="103">
        <v>2022</v>
      </c>
      <c r="C9" s="103">
        <v>2021</v>
      </c>
      <c r="D9" s="103">
        <v>2020</v>
      </c>
      <c r="E9" s="103">
        <v>2019</v>
      </c>
      <c r="F9" s="103">
        <v>2018</v>
      </c>
      <c r="G9" s="103">
        <v>2017</v>
      </c>
    </row>
    <row r="10" spans="1:7" ht="16.2" customHeight="1">
      <c r="A10" s="73"/>
      <c r="B10" s="73"/>
      <c r="C10" s="74"/>
      <c r="D10" s="73"/>
      <c r="E10" s="74"/>
      <c r="F10" s="74"/>
    </row>
    <row r="11" spans="1:7" ht="16.2" customHeight="1">
      <c r="A11" s="75" t="s">
        <v>64</v>
      </c>
      <c r="B11" s="76">
        <v>1373878266.8199999</v>
      </c>
      <c r="C11" s="76">
        <v>1280506513.5999999</v>
      </c>
      <c r="D11" s="76">
        <v>1149353328.1400001</v>
      </c>
      <c r="E11" s="76">
        <v>1127719377.4100001</v>
      </c>
      <c r="F11" s="76">
        <v>1196268238.4200001</v>
      </c>
      <c r="G11" s="76">
        <v>1206580502.9400001</v>
      </c>
    </row>
    <row r="12" spans="1:7" ht="16.2" customHeight="1">
      <c r="A12" s="75" t="s">
        <v>63</v>
      </c>
      <c r="B12" s="293">
        <v>960927117.45000005</v>
      </c>
      <c r="C12" s="293">
        <v>865999408.61000001</v>
      </c>
      <c r="D12" s="293">
        <v>793876676.48000002</v>
      </c>
      <c r="E12" s="293">
        <v>865858280.91999996</v>
      </c>
      <c r="F12" s="293">
        <v>897241305.27999997</v>
      </c>
      <c r="G12" s="293">
        <v>886859926.16999996</v>
      </c>
    </row>
    <row r="13" spans="1:7" ht="16.2" customHeight="1">
      <c r="A13" s="75" t="s">
        <v>62</v>
      </c>
      <c r="B13" s="293">
        <v>114210190.08</v>
      </c>
      <c r="C13" s="293">
        <v>106485898.23</v>
      </c>
      <c r="D13" s="293">
        <v>101160090.03</v>
      </c>
      <c r="E13" s="293">
        <v>106971745.97</v>
      </c>
      <c r="F13" s="293">
        <v>112088641.86</v>
      </c>
      <c r="G13" s="293">
        <v>112775056.37</v>
      </c>
    </row>
    <row r="14" spans="1:7" ht="16.2" customHeight="1">
      <c r="A14" s="75" t="s">
        <v>61</v>
      </c>
      <c r="B14" s="293">
        <v>17776337.98</v>
      </c>
      <c r="C14" s="293">
        <v>18142147.93</v>
      </c>
      <c r="D14" s="293">
        <v>17720480.57</v>
      </c>
      <c r="E14" s="293">
        <v>17874387.870000001</v>
      </c>
      <c r="F14" s="293">
        <v>19087272.260000002</v>
      </c>
      <c r="G14" s="293">
        <v>19260556.640000001</v>
      </c>
    </row>
    <row r="15" spans="1:7" ht="16.2" customHeight="1">
      <c r="A15" s="75" t="s">
        <v>60</v>
      </c>
      <c r="B15" s="104">
        <v>349048.96</v>
      </c>
      <c r="C15" s="104">
        <v>349619.54</v>
      </c>
      <c r="D15" s="104">
        <v>351763.14</v>
      </c>
      <c r="E15" s="104">
        <v>346720.2</v>
      </c>
      <c r="F15" s="104">
        <v>342378.54</v>
      </c>
      <c r="G15" s="104">
        <v>352068.21</v>
      </c>
    </row>
    <row r="16" spans="1:7" ht="16.2" customHeight="1">
      <c r="A16" s="78" t="s">
        <v>59</v>
      </c>
      <c r="B16" s="108">
        <f t="shared" ref="B16:G16" si="0">SUM(B11:B15)</f>
        <v>2467140961.29</v>
      </c>
      <c r="C16" s="108">
        <f t="shared" si="0"/>
        <v>2271483587.9099998</v>
      </c>
      <c r="D16" s="108">
        <f t="shared" si="0"/>
        <v>2062462338.3600001</v>
      </c>
      <c r="E16" s="108">
        <f t="shared" si="0"/>
        <v>2118770512.3699999</v>
      </c>
      <c r="F16" s="108">
        <f t="shared" si="0"/>
        <v>2225027836.3600001</v>
      </c>
      <c r="G16" s="108">
        <f t="shared" si="0"/>
        <v>2225828110.3299999</v>
      </c>
    </row>
    <row r="17" spans="1:7" ht="16.2" customHeight="1">
      <c r="A17" s="78"/>
      <c r="B17" s="78"/>
      <c r="C17" s="78"/>
      <c r="D17" s="78"/>
      <c r="E17" s="78"/>
      <c r="F17" s="78"/>
      <c r="G17" s="78"/>
    </row>
    <row r="18" spans="1:7" ht="16.2" customHeight="1">
      <c r="A18" s="78" t="s">
        <v>58</v>
      </c>
      <c r="B18" s="193">
        <f t="shared" ref="B18:C18" si="1">SUM(B16:B17)</f>
        <v>2467140961.29</v>
      </c>
      <c r="C18" s="193">
        <f t="shared" si="1"/>
        <v>2271483587.9099998</v>
      </c>
      <c r="D18" s="193">
        <f>SUM(D16:D17)</f>
        <v>2062462338.3600001</v>
      </c>
      <c r="E18" s="193">
        <f>SUM(E16:E17)</f>
        <v>2118770512.3699999</v>
      </c>
      <c r="F18" s="193">
        <f>SUM(F16:F17)</f>
        <v>2225027836.3600001</v>
      </c>
      <c r="G18" s="193">
        <f>SUM(G16:G17)</f>
        <v>2225828110.3299999</v>
      </c>
    </row>
    <row r="19" spans="1:7" ht="16.2" customHeight="1">
      <c r="A19" s="78"/>
      <c r="B19" s="78"/>
      <c r="C19" s="78"/>
      <c r="D19" s="78"/>
      <c r="E19" s="78"/>
      <c r="F19" s="78"/>
      <c r="G19" s="78"/>
    </row>
    <row r="20" spans="1:7" ht="16.2" customHeight="1">
      <c r="A20" s="75" t="s">
        <v>57</v>
      </c>
      <c r="B20" s="293">
        <v>21298266</v>
      </c>
      <c r="C20" s="77">
        <v>19345817.719999999</v>
      </c>
      <c r="D20" s="77">
        <v>20394862.18</v>
      </c>
      <c r="E20" s="77">
        <v>17167484.91</v>
      </c>
      <c r="F20" s="77">
        <v>13839776.6</v>
      </c>
      <c r="G20" s="77">
        <v>11694031.74</v>
      </c>
    </row>
    <row r="21" spans="1:7" ht="16.2" customHeight="1">
      <c r="A21" s="75" t="s">
        <v>56</v>
      </c>
      <c r="B21" s="293">
        <v>152954864.41</v>
      </c>
      <c r="C21" s="77">
        <v>122961542</v>
      </c>
      <c r="D21" s="77">
        <v>80610751.060000002</v>
      </c>
      <c r="E21" s="77">
        <v>112614457.91</v>
      </c>
      <c r="F21" s="77">
        <v>66034871.479999997</v>
      </c>
      <c r="G21" s="77">
        <v>50098528.460000001</v>
      </c>
    </row>
    <row r="22" spans="1:7" ht="16.2" customHeight="1">
      <c r="A22" s="79" t="s">
        <v>67</v>
      </c>
      <c r="B22" s="193">
        <f t="shared" ref="B22:G22" si="2">SUM(B18:B21)</f>
        <v>2641394091.6999998</v>
      </c>
      <c r="C22" s="193">
        <f t="shared" si="2"/>
        <v>2413790947.6299996</v>
      </c>
      <c r="D22" s="193">
        <f t="shared" si="2"/>
        <v>2163467951.6000004</v>
      </c>
      <c r="E22" s="193">
        <f t="shared" si="2"/>
        <v>2248552455.1900001</v>
      </c>
      <c r="F22" s="193">
        <f t="shared" si="2"/>
        <v>2304902484.4400001</v>
      </c>
      <c r="G22" s="193">
        <f t="shared" si="2"/>
        <v>2287620670.5299997</v>
      </c>
    </row>
    <row r="23" spans="1:7" ht="16.2" customHeight="1">
      <c r="A23" s="75" t="s">
        <v>74</v>
      </c>
      <c r="B23" s="293">
        <v>100340873.98999999</v>
      </c>
      <c r="C23" s="77">
        <v>30959462.780000001</v>
      </c>
      <c r="D23" s="77">
        <v>9313660.3100000005</v>
      </c>
      <c r="E23" s="77">
        <v>153742313.52000001</v>
      </c>
      <c r="F23" s="77">
        <v>11564552.289999999</v>
      </c>
      <c r="G23" s="77">
        <v>9496232.2899999991</v>
      </c>
    </row>
    <row r="24" spans="1:7" ht="16.2" customHeight="1">
      <c r="A24" s="75" t="s">
        <v>71</v>
      </c>
      <c r="B24" s="293">
        <v>23744794.969999999</v>
      </c>
      <c r="C24" s="77">
        <v>21649400.710000001</v>
      </c>
      <c r="D24" s="77">
        <v>18117439.620000001</v>
      </c>
      <c r="E24" s="77">
        <v>18108283.949999999</v>
      </c>
      <c r="F24" s="77">
        <v>19619587.059999999</v>
      </c>
      <c r="G24" s="77">
        <v>17945037.66</v>
      </c>
    </row>
    <row r="25" spans="1:7" ht="16.2" customHeight="1">
      <c r="A25" s="75" t="s">
        <v>76</v>
      </c>
      <c r="B25" s="293">
        <v>-52031392.049999997</v>
      </c>
      <c r="C25" s="77">
        <v>-20582519.710000001</v>
      </c>
      <c r="D25" s="77">
        <v>28074470.059999999</v>
      </c>
      <c r="E25" s="77">
        <v>20842373.670000002</v>
      </c>
      <c r="F25" s="77">
        <v>-31405766.780000001</v>
      </c>
      <c r="G25" s="77">
        <v>-11722638.5</v>
      </c>
    </row>
    <row r="26" spans="1:7" ht="16.2" customHeight="1">
      <c r="A26" s="75" t="s">
        <v>75</v>
      </c>
      <c r="B26" s="293">
        <v>25602126.199999999</v>
      </c>
      <c r="C26" s="104">
        <v>130702035.28</v>
      </c>
      <c r="D26" s="104">
        <v>100131305.5</v>
      </c>
      <c r="E26" s="104">
        <v>108436701.43000001</v>
      </c>
      <c r="F26" s="104">
        <v>119053793.42</v>
      </c>
      <c r="G26" s="104">
        <v>28046475.129999999</v>
      </c>
    </row>
    <row r="27" spans="1:7" ht="16.2" customHeight="1">
      <c r="A27" s="75" t="s">
        <v>72</v>
      </c>
      <c r="B27" s="193">
        <f t="shared" ref="B27:G27" si="3">SUM(B23:B26)</f>
        <v>97656403.109999999</v>
      </c>
      <c r="C27" s="193">
        <f t="shared" si="3"/>
        <v>162728379.06</v>
      </c>
      <c r="D27" s="193">
        <f t="shared" si="3"/>
        <v>155636875.49000001</v>
      </c>
      <c r="E27" s="193">
        <f t="shared" si="3"/>
        <v>301129672.56999999</v>
      </c>
      <c r="F27" s="193">
        <f t="shared" si="3"/>
        <v>118832165.98999999</v>
      </c>
      <c r="G27" s="193">
        <f t="shared" si="3"/>
        <v>43765106.579999998</v>
      </c>
    </row>
    <row r="28" spans="1:7" ht="16.2" customHeight="1">
      <c r="A28" s="80"/>
      <c r="B28" s="80"/>
      <c r="C28" s="80"/>
      <c r="D28" s="80"/>
      <c r="E28" s="80"/>
      <c r="F28" s="80"/>
      <c r="G28" s="80"/>
    </row>
    <row r="29" spans="1:7" ht="13.8" thickBot="1">
      <c r="A29" s="81" t="s">
        <v>66</v>
      </c>
      <c r="B29" s="194">
        <f t="shared" ref="B29:C29" si="4">B27+B22</f>
        <v>2739050494.8099999</v>
      </c>
      <c r="C29" s="194">
        <f t="shared" si="4"/>
        <v>2576519326.6899996</v>
      </c>
      <c r="D29" s="194">
        <f>D27+D22</f>
        <v>2319104827.0900002</v>
      </c>
      <c r="E29" s="194">
        <f>E27+E22</f>
        <v>2549682127.7600002</v>
      </c>
      <c r="F29" s="194">
        <f>F27+F22</f>
        <v>2423734650.4299998</v>
      </c>
      <c r="G29" s="194">
        <f>G27+G22</f>
        <v>2331385777.1099997</v>
      </c>
    </row>
    <row r="30" spans="1:7" ht="13.8" thickTop="1"/>
  </sheetData>
  <printOptions horizontalCentered="1"/>
  <pageMargins left="0.25" right="0.25" top="0.25" bottom="0.38" header="0" footer="0"/>
  <pageSetup scale="83" orientation="landscape" r:id="rId1"/>
  <headerFooter alignWithMargins="0">
    <oddFooter>&amp;C4c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7"/>
  <sheetViews>
    <sheetView zoomScaleNormal="100" workbookViewId="0">
      <pane xSplit="4" ySplit="6" topLeftCell="E20" activePane="bottomRight" state="frozen"/>
      <selection activeCell="B4" sqref="B4:J4"/>
      <selection pane="topRight" activeCell="B4" sqref="B4:J4"/>
      <selection pane="bottomLeft" activeCell="B4" sqref="B4:J4"/>
      <selection pane="bottomRight" activeCell="E25" sqref="E25"/>
    </sheetView>
  </sheetViews>
  <sheetFormatPr defaultColWidth="8" defaultRowHeight="15" customHeight="1"/>
  <cols>
    <col min="1" max="1" width="7.33203125" style="227" customWidth="1"/>
    <col min="2" max="2" width="1.6640625" style="227" customWidth="1"/>
    <col min="3" max="3" width="49.5546875" style="227" bestFit="1" customWidth="1"/>
    <col min="4" max="4" width="10.88671875" style="228" bestFit="1" customWidth="1"/>
    <col min="5" max="5" width="16.109375" style="227" bestFit="1" customWidth="1"/>
    <col min="6" max="6" width="16" style="227" bestFit="1" customWidth="1"/>
    <col min="7" max="7" width="15.6640625" style="227" bestFit="1" customWidth="1"/>
    <col min="8" max="8" width="10.44140625" style="227" customWidth="1"/>
    <col min="9" max="9" width="5.33203125" style="227" customWidth="1"/>
    <col min="10" max="11" width="7.33203125" style="227" customWidth="1"/>
    <col min="12" max="12" width="1.6640625" style="227" customWidth="1"/>
    <col min="13" max="13" width="49.5546875" style="227" bestFit="1" customWidth="1"/>
    <col min="14" max="14" width="10.88671875" style="228" bestFit="1" customWidth="1"/>
    <col min="15" max="15" width="16.109375" style="227" bestFit="1" customWidth="1"/>
    <col min="16" max="16" width="16" style="227" bestFit="1" customWidth="1"/>
    <col min="17" max="17" width="15.6640625" style="227" bestFit="1" customWidth="1"/>
    <col min="18" max="16384" width="8" style="227"/>
  </cols>
  <sheetData>
    <row r="1" spans="1:17" ht="15" customHeight="1">
      <c r="G1" s="229"/>
      <c r="Q1" s="229"/>
    </row>
    <row r="2" spans="1:17" ht="14.25" customHeight="1">
      <c r="A2" s="230" t="s">
        <v>135</v>
      </c>
      <c r="B2" s="230"/>
      <c r="C2" s="230"/>
      <c r="D2" s="230"/>
      <c r="E2" s="230"/>
      <c r="F2" s="230"/>
      <c r="G2" s="230"/>
      <c r="K2" s="230" t="s">
        <v>135</v>
      </c>
      <c r="L2" s="230"/>
      <c r="M2" s="230"/>
      <c r="N2" s="230"/>
      <c r="O2" s="230"/>
      <c r="P2" s="230"/>
      <c r="Q2" s="230"/>
    </row>
    <row r="3" spans="1:17" ht="15" customHeight="1">
      <c r="A3" s="230" t="s">
        <v>407</v>
      </c>
      <c r="B3" s="230"/>
      <c r="C3" s="230"/>
      <c r="D3" s="230"/>
      <c r="E3" s="230"/>
      <c r="F3" s="230"/>
      <c r="G3" s="230"/>
      <c r="K3" s="230" t="s">
        <v>402</v>
      </c>
      <c r="L3" s="230"/>
      <c r="M3" s="230"/>
      <c r="N3" s="230"/>
      <c r="O3" s="230"/>
      <c r="P3" s="230"/>
      <c r="Q3" s="230"/>
    </row>
    <row r="4" spans="1:17" ht="15" customHeight="1">
      <c r="A4" s="230" t="s">
        <v>136</v>
      </c>
      <c r="B4" s="230"/>
      <c r="C4" s="230"/>
      <c r="D4" s="230"/>
      <c r="E4" s="230"/>
      <c r="F4" s="230"/>
      <c r="G4" s="230"/>
      <c r="K4" s="230" t="s">
        <v>136</v>
      </c>
      <c r="L4" s="230"/>
      <c r="M4" s="230"/>
      <c r="N4" s="230"/>
      <c r="O4" s="230"/>
      <c r="P4" s="230"/>
      <c r="Q4" s="230"/>
    </row>
    <row r="5" spans="1:17" s="232" customFormat="1" ht="15" customHeight="1">
      <c r="C5" s="233"/>
      <c r="D5" s="233"/>
      <c r="M5" s="233"/>
      <c r="N5" s="233"/>
    </row>
    <row r="6" spans="1:17" s="232" customFormat="1" ht="15" customHeight="1">
      <c r="A6" s="234" t="s">
        <v>137</v>
      </c>
      <c r="B6" s="234"/>
      <c r="C6" s="234" t="s">
        <v>138</v>
      </c>
      <c r="D6" s="234"/>
      <c r="E6" s="234" t="s">
        <v>139</v>
      </c>
      <c r="F6" s="234" t="s">
        <v>140</v>
      </c>
      <c r="G6" s="234" t="s">
        <v>141</v>
      </c>
      <c r="K6" s="234" t="s">
        <v>137</v>
      </c>
      <c r="L6" s="234"/>
      <c r="M6" s="234" t="s">
        <v>138</v>
      </c>
      <c r="N6" s="234"/>
      <c r="O6" s="234" t="s">
        <v>139</v>
      </c>
      <c r="P6" s="234" t="s">
        <v>140</v>
      </c>
      <c r="Q6" s="234" t="s">
        <v>141</v>
      </c>
    </row>
    <row r="7" spans="1:17" s="232" customFormat="1" ht="29.25" customHeight="1">
      <c r="D7" s="235"/>
      <c r="N7" s="235"/>
    </row>
    <row r="8" spans="1:17" s="232" customFormat="1" ht="15" customHeight="1">
      <c r="A8" s="236">
        <v>1</v>
      </c>
      <c r="B8" s="236" t="s">
        <v>142</v>
      </c>
      <c r="C8" s="237" t="s">
        <v>143</v>
      </c>
      <c r="D8" s="241">
        <v>44926</v>
      </c>
      <c r="E8" s="238">
        <f>[3]Lead!E8</f>
        <v>1210402</v>
      </c>
      <c r="F8" s="238">
        <f>[3]Lead!F8</f>
        <v>869532</v>
      </c>
      <c r="G8" s="238">
        <f>SUM(E8:F8)</f>
        <v>2079934</v>
      </c>
      <c r="H8" s="303"/>
      <c r="K8" s="236">
        <v>1</v>
      </c>
      <c r="L8" s="236" t="s">
        <v>142</v>
      </c>
      <c r="M8" s="237" t="s">
        <v>143</v>
      </c>
      <c r="N8" s="241">
        <v>44561</v>
      </c>
      <c r="O8" s="238">
        <v>1196859</v>
      </c>
      <c r="P8" s="238">
        <v>860438</v>
      </c>
      <c r="Q8" s="238">
        <v>2057297</v>
      </c>
    </row>
    <row r="9" spans="1:17" s="232" customFormat="1" ht="18.899999999999999" customHeight="1" thickBot="1">
      <c r="B9" s="233"/>
      <c r="C9" s="239" t="s">
        <v>144</v>
      </c>
      <c r="D9" s="233"/>
      <c r="E9" s="287">
        <f>ROUND(+E8/G8,4)</f>
        <v>0.58189999999999997</v>
      </c>
      <c r="F9" s="287">
        <f>ROUND(+F8/G8,4)</f>
        <v>0.41810000000000003</v>
      </c>
      <c r="G9" s="252">
        <f>SUM(E9:F9)</f>
        <v>1</v>
      </c>
      <c r="H9" s="303"/>
      <c r="L9" s="233"/>
      <c r="M9" s="239" t="s">
        <v>144</v>
      </c>
      <c r="N9" s="233"/>
      <c r="O9" s="287">
        <v>0.58179999999999998</v>
      </c>
      <c r="P9" s="287">
        <v>0.41820000000000002</v>
      </c>
      <c r="Q9" s="252">
        <v>1</v>
      </c>
    </row>
    <row r="10" spans="1:17" s="232" customFormat="1" ht="15" customHeight="1" thickTop="1">
      <c r="A10" s="233"/>
      <c r="B10" s="233"/>
      <c r="D10" s="241"/>
      <c r="H10" s="303"/>
      <c r="K10" s="233"/>
      <c r="L10" s="233"/>
      <c r="N10" s="241"/>
    </row>
    <row r="11" spans="1:17" s="232" customFormat="1" ht="15" customHeight="1">
      <c r="A11" s="236">
        <v>2</v>
      </c>
      <c r="B11" s="236" t="s">
        <v>142</v>
      </c>
      <c r="C11" s="237" t="s">
        <v>145</v>
      </c>
      <c r="D11" s="241">
        <v>44926</v>
      </c>
      <c r="E11" s="238">
        <f>[3]Lead!E11</f>
        <v>835289</v>
      </c>
      <c r="F11" s="238">
        <f>[3]Lead!F11</f>
        <v>496951</v>
      </c>
      <c r="G11" s="242">
        <f>SUM(E11:F11)</f>
        <v>1332240</v>
      </c>
      <c r="H11" s="303"/>
      <c r="K11" s="236">
        <v>2</v>
      </c>
      <c r="L11" s="236" t="s">
        <v>142</v>
      </c>
      <c r="M11" s="237" t="s">
        <v>145</v>
      </c>
      <c r="N11" s="241">
        <v>44561</v>
      </c>
      <c r="O11" s="242">
        <v>826158</v>
      </c>
      <c r="P11" s="242">
        <v>491617</v>
      </c>
      <c r="Q11" s="242">
        <v>1317775</v>
      </c>
    </row>
    <row r="12" spans="1:17" s="232" customFormat="1" ht="18.899999999999999" customHeight="1" thickBot="1">
      <c r="B12" s="233"/>
      <c r="C12" s="239" t="s">
        <v>144</v>
      </c>
      <c r="D12" s="235"/>
      <c r="E12" s="287">
        <f>ROUND(+E11/G11,4)</f>
        <v>0.627</v>
      </c>
      <c r="F12" s="287">
        <f>ROUND(+F11/G11,4)</f>
        <v>0.373</v>
      </c>
      <c r="G12" s="252">
        <f>SUM(E12:F12)</f>
        <v>1</v>
      </c>
      <c r="H12" s="240"/>
      <c r="J12" s="303"/>
      <c r="L12" s="233"/>
      <c r="M12" s="239" t="s">
        <v>144</v>
      </c>
      <c r="N12" s="235"/>
      <c r="O12" s="287">
        <v>0.62690000000000001</v>
      </c>
      <c r="P12" s="287">
        <v>0.37309999999999999</v>
      </c>
      <c r="Q12" s="252">
        <v>1</v>
      </c>
    </row>
    <row r="13" spans="1:17" s="232" customFormat="1" ht="15" customHeight="1" thickTop="1">
      <c r="A13" s="233"/>
      <c r="B13" s="233"/>
      <c r="D13" s="235"/>
      <c r="J13" s="303"/>
      <c r="K13" s="233"/>
      <c r="L13" s="233"/>
      <c r="N13" s="235"/>
    </row>
    <row r="14" spans="1:17" s="232" customFormat="1" ht="15" customHeight="1">
      <c r="A14" s="236">
        <v>3</v>
      </c>
      <c r="B14" s="236" t="s">
        <v>142</v>
      </c>
      <c r="C14" s="237" t="s">
        <v>146</v>
      </c>
      <c r="D14" s="235"/>
      <c r="J14" s="303"/>
      <c r="K14" s="236">
        <v>3</v>
      </c>
      <c r="L14" s="236" t="s">
        <v>142</v>
      </c>
      <c r="M14" s="237" t="s">
        <v>146</v>
      </c>
      <c r="N14" s="235"/>
    </row>
    <row r="15" spans="1:17" s="232" customFormat="1" ht="15" customHeight="1">
      <c r="A15" s="233"/>
      <c r="B15" s="233"/>
      <c r="C15" s="243" t="s">
        <v>147</v>
      </c>
      <c r="D15" s="241">
        <f>+$D$8</f>
        <v>44926</v>
      </c>
      <c r="E15" s="238">
        <f>[3]Lead!E15</f>
        <v>4833676000</v>
      </c>
      <c r="F15" s="238">
        <f>[3]Lead!F15</f>
        <v>4649465704</v>
      </c>
      <c r="G15" s="246">
        <f>SUM(E15:F15)</f>
        <v>9483141704</v>
      </c>
      <c r="H15" s="244"/>
      <c r="J15" s="303"/>
      <c r="K15" s="233"/>
      <c r="L15" s="233"/>
      <c r="M15" s="243" t="s">
        <v>147</v>
      </c>
      <c r="N15" s="241">
        <v>44561</v>
      </c>
      <c r="O15" s="244">
        <v>4608923309</v>
      </c>
      <c r="P15" s="246">
        <v>4452229699</v>
      </c>
      <c r="Q15" s="246">
        <v>9061153008</v>
      </c>
    </row>
    <row r="16" spans="1:17" s="232" customFormat="1" ht="15" customHeight="1">
      <c r="A16" s="233"/>
      <c r="B16" s="233"/>
      <c r="C16" s="243" t="s">
        <v>148</v>
      </c>
      <c r="D16" s="241">
        <f>+D15</f>
        <v>44926</v>
      </c>
      <c r="E16" s="238">
        <f>[3]Lead!E16</f>
        <v>1693273969</v>
      </c>
      <c r="F16" s="238">
        <f>[3]Lead!F16</f>
        <v>0</v>
      </c>
      <c r="G16" s="244">
        <f>SUM(E16:F16)</f>
        <v>1693273969</v>
      </c>
      <c r="H16" s="244"/>
      <c r="J16" s="303"/>
      <c r="K16" s="233"/>
      <c r="L16" s="233"/>
      <c r="M16" s="243" t="s">
        <v>148</v>
      </c>
      <c r="N16" s="241">
        <v>44561</v>
      </c>
      <c r="O16" s="244">
        <v>1665560972</v>
      </c>
      <c r="P16" s="244">
        <v>0</v>
      </c>
      <c r="Q16" s="244">
        <v>1665560972</v>
      </c>
    </row>
    <row r="17" spans="1:20" s="232" customFormat="1" ht="15" customHeight="1">
      <c r="A17" s="233"/>
      <c r="B17" s="233"/>
      <c r="C17" s="243" t="s">
        <v>149</v>
      </c>
      <c r="D17" s="241">
        <f>+D16</f>
        <v>44926</v>
      </c>
      <c r="E17" s="238">
        <f>[3]Lead!E17</f>
        <v>248197053</v>
      </c>
      <c r="F17" s="238">
        <f>[3]Lead!F17</f>
        <v>41394313</v>
      </c>
      <c r="G17" s="244">
        <f>SUM(E17:F17)</f>
        <v>289591366</v>
      </c>
      <c r="H17" s="244"/>
      <c r="J17" s="303"/>
      <c r="K17" s="233"/>
      <c r="L17" s="233"/>
      <c r="M17" s="243" t="s">
        <v>149</v>
      </c>
      <c r="N17" s="241">
        <v>44561</v>
      </c>
      <c r="O17" s="244">
        <v>242290652</v>
      </c>
      <c r="P17" s="244">
        <v>41267887</v>
      </c>
      <c r="Q17" s="244">
        <v>283558539</v>
      </c>
    </row>
    <row r="18" spans="1:20" s="232" customFormat="1" ht="15" customHeight="1">
      <c r="A18" s="233"/>
      <c r="B18" s="233"/>
      <c r="C18" s="243" t="s">
        <v>141</v>
      </c>
      <c r="D18" s="245"/>
      <c r="E18" s="288">
        <f>SUM(E15:E17)</f>
        <v>6775147022</v>
      </c>
      <c r="F18" s="288">
        <f>SUM(F15:F17)</f>
        <v>4690860017</v>
      </c>
      <c r="G18" s="288">
        <f>SUM(G15:G17)</f>
        <v>11466007039</v>
      </c>
      <c r="H18" s="246"/>
      <c r="J18" s="303"/>
      <c r="K18" s="233"/>
      <c r="L18" s="233"/>
      <c r="M18" s="243" t="s">
        <v>141</v>
      </c>
      <c r="N18" s="245"/>
      <c r="O18" s="288">
        <v>6516774933</v>
      </c>
      <c r="P18" s="288">
        <v>4493497586</v>
      </c>
      <c r="Q18" s="288">
        <v>11010272519</v>
      </c>
    </row>
    <row r="19" spans="1:20" s="232" customFormat="1" ht="18.899999999999999" customHeight="1" thickBot="1">
      <c r="B19" s="233"/>
      <c r="C19" s="239" t="s">
        <v>144</v>
      </c>
      <c r="D19" s="235"/>
      <c r="E19" s="287">
        <f>ROUND(+E18/G18,4)</f>
        <v>0.59089999999999998</v>
      </c>
      <c r="F19" s="287">
        <f>ROUND(+F18/G18,4)</f>
        <v>0.40910000000000002</v>
      </c>
      <c r="G19" s="252">
        <f>SUM(E19:F19)</f>
        <v>1</v>
      </c>
      <c r="H19" s="240"/>
      <c r="I19" s="303"/>
      <c r="J19" s="303"/>
      <c r="L19" s="233"/>
      <c r="M19" s="239" t="s">
        <v>144</v>
      </c>
      <c r="N19" s="235"/>
      <c r="O19" s="287">
        <v>0.59189999999999998</v>
      </c>
      <c r="P19" s="287">
        <v>0.40810000000000002</v>
      </c>
      <c r="Q19" s="252">
        <v>1</v>
      </c>
    </row>
    <row r="20" spans="1:20" s="232" customFormat="1" ht="15" customHeight="1" thickTop="1">
      <c r="A20" s="233"/>
      <c r="B20" s="233"/>
      <c r="D20" s="235"/>
      <c r="I20" s="303"/>
      <c r="J20" s="303"/>
      <c r="K20" s="233"/>
      <c r="L20" s="233"/>
      <c r="N20" s="235"/>
      <c r="R20" s="303"/>
      <c r="S20" s="303"/>
      <c r="T20" s="303"/>
    </row>
    <row r="21" spans="1:20" s="232" customFormat="1" ht="15" customHeight="1">
      <c r="A21" s="236">
        <v>4</v>
      </c>
      <c r="B21" s="236" t="s">
        <v>142</v>
      </c>
      <c r="C21" s="237" t="s">
        <v>150</v>
      </c>
      <c r="D21" s="235" t="s">
        <v>151</v>
      </c>
      <c r="I21" s="303"/>
      <c r="J21" s="303"/>
      <c r="K21" s="236">
        <v>4</v>
      </c>
      <c r="L21" s="236" t="s">
        <v>142</v>
      </c>
      <c r="M21" s="237" t="s">
        <v>150</v>
      </c>
      <c r="N21" s="235" t="s">
        <v>151</v>
      </c>
      <c r="R21" s="303"/>
      <c r="S21" s="303"/>
      <c r="T21" s="303"/>
    </row>
    <row r="22" spans="1:20" s="232" customFormat="1" ht="15" customHeight="1">
      <c r="A22" s="233"/>
      <c r="B22" s="233"/>
      <c r="C22" s="243" t="s">
        <v>152</v>
      </c>
      <c r="D22" s="241">
        <f>+$D$8</f>
        <v>44926</v>
      </c>
      <c r="E22" s="238">
        <f>+E8</f>
        <v>1210402</v>
      </c>
      <c r="F22" s="238">
        <f>+F8</f>
        <v>869532</v>
      </c>
      <c r="G22" s="238">
        <f>SUM(E22:F22)</f>
        <v>2079934</v>
      </c>
      <c r="H22" s="238"/>
      <c r="I22" s="303"/>
      <c r="J22" s="303"/>
      <c r="K22" s="233"/>
      <c r="L22" s="233"/>
      <c r="M22" s="243" t="s">
        <v>152</v>
      </c>
      <c r="N22" s="241">
        <v>44561</v>
      </c>
      <c r="O22" s="238">
        <v>1196859</v>
      </c>
      <c r="P22" s="238">
        <v>860438</v>
      </c>
      <c r="Q22" s="238">
        <v>2057297</v>
      </c>
      <c r="R22" s="303"/>
      <c r="S22" s="303"/>
      <c r="T22" s="303"/>
    </row>
    <row r="23" spans="1:20" s="232" customFormat="1" ht="15" customHeight="1">
      <c r="A23" s="233"/>
      <c r="B23" s="233"/>
      <c r="C23" s="239" t="s">
        <v>153</v>
      </c>
      <c r="D23" s="233"/>
      <c r="E23" s="248">
        <f>+E22/G22</f>
        <v>0.58194250394483671</v>
      </c>
      <c r="F23" s="248">
        <f>+F22/G22</f>
        <v>0.41805749605516329</v>
      </c>
      <c r="G23" s="248">
        <f>SUM(E23:F23)</f>
        <v>1</v>
      </c>
      <c r="H23" s="240"/>
      <c r="I23" s="303"/>
      <c r="J23" s="303"/>
      <c r="K23" s="233"/>
      <c r="L23" s="233"/>
      <c r="M23" s="239" t="s">
        <v>153</v>
      </c>
      <c r="N23" s="233"/>
      <c r="O23" s="248">
        <v>0.58176286651854348</v>
      </c>
      <c r="P23" s="248">
        <v>0.41823713348145647</v>
      </c>
      <c r="Q23" s="248">
        <v>1</v>
      </c>
      <c r="R23" s="303"/>
      <c r="S23" s="303"/>
      <c r="T23" s="303"/>
    </row>
    <row r="24" spans="1:20" s="232" customFormat="1" ht="15" customHeight="1">
      <c r="A24" s="233"/>
      <c r="B24" s="233"/>
      <c r="D24" s="235"/>
      <c r="I24" s="303"/>
      <c r="J24" s="303"/>
      <c r="K24" s="233"/>
      <c r="L24" s="233"/>
      <c r="N24" s="235"/>
      <c r="R24" s="303"/>
      <c r="S24" s="303"/>
      <c r="T24" s="303"/>
    </row>
    <row r="25" spans="1:20" s="232" customFormat="1" ht="15" customHeight="1">
      <c r="A25" s="233"/>
      <c r="B25" s="233"/>
      <c r="C25" s="232" t="s">
        <v>154</v>
      </c>
      <c r="D25" s="241">
        <f>+$D$8</f>
        <v>44926</v>
      </c>
      <c r="E25" s="238">
        <f>[3]Lead!E25</f>
        <v>68062508.599999994</v>
      </c>
      <c r="F25" s="238">
        <f>[3]Lead!F25</f>
        <v>27795573.469999999</v>
      </c>
      <c r="G25" s="247">
        <f>SUM(E25:F25)</f>
        <v>95858082.069999993</v>
      </c>
      <c r="H25" s="289"/>
      <c r="I25" s="303"/>
      <c r="J25" s="303"/>
      <c r="K25" s="233"/>
      <c r="L25" s="233"/>
      <c r="M25" s="232" t="s">
        <v>154</v>
      </c>
      <c r="N25" s="241">
        <v>44561</v>
      </c>
      <c r="O25" s="238">
        <v>65034940.059999995</v>
      </c>
      <c r="P25" s="238">
        <v>26605801.210000001</v>
      </c>
      <c r="Q25" s="247">
        <v>91640741.269999996</v>
      </c>
      <c r="R25" s="303"/>
      <c r="S25" s="303"/>
      <c r="T25" s="303"/>
    </row>
    <row r="26" spans="1:20" s="232" customFormat="1" ht="15" customHeight="1">
      <c r="A26" s="233"/>
      <c r="B26" s="233"/>
      <c r="C26" s="239" t="s">
        <v>153</v>
      </c>
      <c r="D26" s="235"/>
      <c r="E26" s="248">
        <f>+E25/G25</f>
        <v>0.71003411637526415</v>
      </c>
      <c r="F26" s="248">
        <f>+F25/G25</f>
        <v>0.28996588362473585</v>
      </c>
      <c r="G26" s="248">
        <f>SUM(E26:F26)</f>
        <v>1</v>
      </c>
      <c r="H26" s="240"/>
      <c r="I26" s="303"/>
      <c r="J26" s="303"/>
      <c r="K26" s="233"/>
      <c r="L26" s="233"/>
      <c r="M26" s="239" t="s">
        <v>153</v>
      </c>
      <c r="N26" s="235"/>
      <c r="O26" s="248">
        <v>0.70967278481945428</v>
      </c>
      <c r="P26" s="248">
        <v>0.29032721518054566</v>
      </c>
      <c r="Q26" s="248">
        <v>1</v>
      </c>
      <c r="R26" s="303"/>
      <c r="S26" s="303"/>
      <c r="T26" s="303"/>
    </row>
    <row r="27" spans="1:20" s="232" customFormat="1" ht="15" customHeight="1">
      <c r="A27" s="233"/>
      <c r="B27" s="233"/>
      <c r="D27" s="235"/>
      <c r="I27" s="303"/>
      <c r="J27" s="303"/>
      <c r="K27" s="233"/>
      <c r="L27" s="233"/>
      <c r="N27" s="235"/>
      <c r="R27" s="303"/>
      <c r="S27" s="303"/>
      <c r="T27" s="303"/>
    </row>
    <row r="28" spans="1:20" s="232" customFormat="1" ht="15" customHeight="1">
      <c r="A28" s="249"/>
      <c r="B28" s="233"/>
      <c r="C28" s="232" t="s">
        <v>155</v>
      </c>
      <c r="D28" s="241">
        <f>+$D$8</f>
        <v>44926</v>
      </c>
      <c r="E28" s="238">
        <f>[3]Lead!E28</f>
        <v>84084959.75</v>
      </c>
      <c r="F28" s="238">
        <f>[3]Lead!F28</f>
        <v>38200040.449999996</v>
      </c>
      <c r="G28" s="247">
        <f>SUM(E28:F28)</f>
        <v>122285000.19999999</v>
      </c>
      <c r="H28" s="289"/>
      <c r="I28" s="303"/>
      <c r="J28" s="303"/>
      <c r="K28" s="249"/>
      <c r="L28" s="233"/>
      <c r="M28" s="232" t="s">
        <v>155</v>
      </c>
      <c r="N28" s="241">
        <v>44561</v>
      </c>
      <c r="O28" s="238">
        <v>79180132.569999993</v>
      </c>
      <c r="P28" s="238">
        <v>37224993.450000018</v>
      </c>
      <c r="Q28" s="247">
        <v>116405126.02000001</v>
      </c>
      <c r="R28" s="303"/>
      <c r="S28" s="303"/>
      <c r="T28" s="303"/>
    </row>
    <row r="29" spans="1:20" s="232" customFormat="1" ht="15" customHeight="1">
      <c r="A29" s="233"/>
      <c r="B29" s="233"/>
      <c r="C29" s="239" t="s">
        <v>153</v>
      </c>
      <c r="D29" s="250"/>
      <c r="E29" s="248">
        <f>+E28/G28</f>
        <v>0.68761466747742628</v>
      </c>
      <c r="F29" s="248">
        <f>+F28/G28</f>
        <v>0.31238533252257378</v>
      </c>
      <c r="G29" s="248">
        <f>SUM(E29:F29)</f>
        <v>1</v>
      </c>
      <c r="H29" s="240"/>
      <c r="I29" s="303"/>
      <c r="J29" s="303"/>
      <c r="K29" s="233"/>
      <c r="L29" s="233"/>
      <c r="M29" s="239" t="s">
        <v>153</v>
      </c>
      <c r="N29" s="250"/>
      <c r="O29" s="248">
        <v>0.68021173360008003</v>
      </c>
      <c r="P29" s="248">
        <v>0.31978826639991997</v>
      </c>
      <c r="Q29" s="248">
        <v>1</v>
      </c>
      <c r="R29" s="303"/>
      <c r="S29" s="303"/>
      <c r="T29" s="303"/>
    </row>
    <row r="30" spans="1:20" s="232" customFormat="1" ht="15" customHeight="1">
      <c r="A30" s="233"/>
      <c r="B30" s="233"/>
      <c r="D30" s="235"/>
      <c r="I30" s="303"/>
      <c r="J30" s="303"/>
      <c r="K30" s="233"/>
      <c r="L30" s="233"/>
      <c r="N30" s="235"/>
      <c r="R30" s="303"/>
      <c r="S30" s="303"/>
      <c r="T30" s="303"/>
    </row>
    <row r="31" spans="1:20" s="232" customFormat="1" ht="15" customHeight="1">
      <c r="A31" s="249"/>
      <c r="B31" s="233"/>
      <c r="C31" s="232" t="s">
        <v>156</v>
      </c>
      <c r="D31" s="241">
        <f>+$D$8</f>
        <v>44926</v>
      </c>
      <c r="E31" s="238">
        <f>[3]Lead!E31</f>
        <v>5725102400.3987532</v>
      </c>
      <c r="F31" s="238">
        <f>[3]Lead!F31</f>
        <v>3128739933.8720841</v>
      </c>
      <c r="G31" s="238">
        <f>SUM(E31:F31)</f>
        <v>8853842334.2708378</v>
      </c>
      <c r="H31" s="289"/>
      <c r="I31" s="303"/>
      <c r="J31" s="303"/>
      <c r="K31" s="249"/>
      <c r="L31" s="233"/>
      <c r="M31" s="232" t="s">
        <v>156</v>
      </c>
      <c r="N31" s="241">
        <v>44561</v>
      </c>
      <c r="O31" s="238">
        <v>5699624441.3454142</v>
      </c>
      <c r="P31" s="238">
        <v>2838750504.5029154</v>
      </c>
      <c r="Q31" s="238">
        <v>8538374945.8483295</v>
      </c>
      <c r="R31" s="303"/>
      <c r="S31" s="303"/>
      <c r="T31" s="303"/>
    </row>
    <row r="32" spans="1:20" s="232" customFormat="1" ht="15" customHeight="1">
      <c r="A32" s="233"/>
      <c r="B32" s="233"/>
      <c r="C32" s="239" t="s">
        <v>153</v>
      </c>
      <c r="D32" s="235"/>
      <c r="E32" s="248">
        <f>+E31/G31</f>
        <v>0.64662348664584013</v>
      </c>
      <c r="F32" s="248">
        <f>+F31/G31</f>
        <v>0.35337651335415982</v>
      </c>
      <c r="G32" s="248">
        <f>SUM(E32:F32)</f>
        <v>1</v>
      </c>
      <c r="H32" s="240"/>
      <c r="I32" s="303"/>
      <c r="J32" s="303"/>
      <c r="K32" s="233"/>
      <c r="L32" s="233"/>
      <c r="M32" s="239" t="s">
        <v>153</v>
      </c>
      <c r="N32" s="235"/>
      <c r="O32" s="248">
        <v>0.66753035296450414</v>
      </c>
      <c r="P32" s="248">
        <v>0.33246964703549586</v>
      </c>
      <c r="Q32" s="248">
        <v>1</v>
      </c>
      <c r="R32" s="303"/>
      <c r="S32" s="303"/>
      <c r="T32" s="303"/>
    </row>
    <row r="33" spans="1:20" s="232" customFormat="1" ht="15" customHeight="1">
      <c r="A33" s="233"/>
      <c r="D33" s="235"/>
      <c r="E33" s="251"/>
      <c r="F33" s="251"/>
      <c r="G33" s="251"/>
      <c r="I33" s="303"/>
      <c r="J33" s="303"/>
      <c r="K33" s="233"/>
      <c r="N33" s="235"/>
      <c r="O33" s="251"/>
      <c r="P33" s="251"/>
      <c r="Q33" s="251"/>
      <c r="R33" s="303"/>
      <c r="S33" s="303"/>
      <c r="T33" s="303"/>
    </row>
    <row r="34" spans="1:20" s="232" customFormat="1" ht="15" customHeight="1">
      <c r="A34" s="233"/>
      <c r="C34" s="232" t="s">
        <v>157</v>
      </c>
      <c r="D34" s="235"/>
      <c r="E34" s="290">
        <f>+E32+E29+E26+E23</f>
        <v>2.6262147744433673</v>
      </c>
      <c r="F34" s="290">
        <f>+F32+F29+F26+F23</f>
        <v>1.3737852255566327</v>
      </c>
      <c r="G34" s="290">
        <f>+G32+G29+G26+G23</f>
        <v>4</v>
      </c>
      <c r="H34" s="240"/>
      <c r="I34" s="303"/>
      <c r="J34" s="303"/>
      <c r="K34" s="233"/>
      <c r="M34" s="232" t="s">
        <v>157</v>
      </c>
      <c r="N34" s="235"/>
      <c r="O34" s="290">
        <v>2.6391777379025818</v>
      </c>
      <c r="P34" s="290">
        <v>1.360822262097418</v>
      </c>
      <c r="Q34" s="290">
        <v>4</v>
      </c>
      <c r="R34" s="303"/>
      <c r="S34" s="303"/>
      <c r="T34" s="303"/>
    </row>
    <row r="35" spans="1:20" s="232" customFormat="1" ht="18.899999999999999" customHeight="1" thickBot="1">
      <c r="C35" s="232" t="s">
        <v>144</v>
      </c>
      <c r="D35" s="235"/>
      <c r="E35" s="287">
        <f>ROUND(+E34/4,4)</f>
        <v>0.65659999999999996</v>
      </c>
      <c r="F35" s="287">
        <f>ROUND(+F34/4,4)</f>
        <v>0.34339999999999998</v>
      </c>
      <c r="G35" s="252">
        <f>+G34/4</f>
        <v>1</v>
      </c>
      <c r="H35" s="240"/>
      <c r="I35" s="303"/>
      <c r="J35" s="303"/>
      <c r="M35" s="232" t="s">
        <v>144</v>
      </c>
      <c r="N35" s="235"/>
      <c r="O35" s="287">
        <v>0.65980000000000005</v>
      </c>
      <c r="P35" s="287">
        <v>0.3402</v>
      </c>
      <c r="Q35" s="252">
        <v>1</v>
      </c>
      <c r="R35" s="303"/>
      <c r="S35" s="303"/>
      <c r="T35" s="303"/>
    </row>
    <row r="36" spans="1:20" s="232" customFormat="1" ht="15" customHeight="1" thickTop="1">
      <c r="D36" s="235"/>
      <c r="I36" s="303"/>
      <c r="J36" s="303"/>
      <c r="N36" s="235"/>
      <c r="R36" s="303"/>
      <c r="S36" s="303"/>
      <c r="T36" s="303"/>
    </row>
    <row r="37" spans="1:20" s="232" customFormat="1" ht="15" customHeight="1">
      <c r="A37" s="236">
        <v>5</v>
      </c>
      <c r="B37" s="236" t="s">
        <v>142</v>
      </c>
      <c r="C37" s="237" t="s">
        <v>158</v>
      </c>
      <c r="D37" s="235"/>
      <c r="I37" s="303"/>
      <c r="J37" s="303"/>
      <c r="K37" s="236">
        <v>5</v>
      </c>
      <c r="L37" s="236" t="s">
        <v>142</v>
      </c>
      <c r="M37" s="237" t="s">
        <v>158</v>
      </c>
      <c r="N37" s="235"/>
      <c r="R37" s="303"/>
      <c r="S37" s="303"/>
      <c r="T37" s="303"/>
    </row>
    <row r="38" spans="1:20" s="232" customFormat="1" ht="15" customHeight="1">
      <c r="C38" s="239" t="s">
        <v>159</v>
      </c>
      <c r="D38" s="241">
        <f>+$D$8</f>
        <v>44926</v>
      </c>
      <c r="E38" s="238">
        <f>[3]Lead!E38</f>
        <v>77576972.299999997</v>
      </c>
      <c r="F38" s="238">
        <f>[3]Lead!F38</f>
        <v>29025102.619999997</v>
      </c>
      <c r="G38" s="238">
        <f>SUM(E38:F38)</f>
        <v>106602074.91999999</v>
      </c>
      <c r="H38" s="289"/>
      <c r="I38" s="303"/>
      <c r="J38" s="303"/>
      <c r="M38" s="239" t="s">
        <v>159</v>
      </c>
      <c r="N38" s="241">
        <v>44561</v>
      </c>
      <c r="O38" s="238">
        <v>73132522.719999984</v>
      </c>
      <c r="P38" s="238">
        <v>27767872.469999999</v>
      </c>
      <c r="Q38" s="238">
        <v>100900395.18999998</v>
      </c>
      <c r="R38" s="303"/>
      <c r="S38" s="303"/>
      <c r="T38" s="303"/>
    </row>
    <row r="39" spans="1:20" s="232" customFormat="1" ht="15" customHeight="1">
      <c r="C39" s="232" t="s">
        <v>141</v>
      </c>
      <c r="D39" s="235"/>
      <c r="E39" s="291">
        <f>SUM(E38:E38)</f>
        <v>77576972.299999997</v>
      </c>
      <c r="F39" s="291">
        <f>SUM(F38:F38)</f>
        <v>29025102.619999997</v>
      </c>
      <c r="G39" s="291">
        <f>SUM(G38:G38)</f>
        <v>106602074.91999999</v>
      </c>
      <c r="H39" s="247"/>
      <c r="I39" s="303"/>
      <c r="J39" s="303"/>
      <c r="M39" s="232" t="s">
        <v>141</v>
      </c>
      <c r="N39" s="235"/>
      <c r="O39" s="291">
        <v>73132522.719999984</v>
      </c>
      <c r="P39" s="291">
        <v>27767872.469999999</v>
      </c>
      <c r="Q39" s="291">
        <v>100900395.18999998</v>
      </c>
      <c r="R39" s="303"/>
      <c r="S39" s="303"/>
      <c r="T39" s="303"/>
    </row>
    <row r="40" spans="1:20" s="232" customFormat="1" ht="18.899999999999999" customHeight="1" thickBot="1">
      <c r="C40" s="232" t="s">
        <v>144</v>
      </c>
      <c r="D40" s="235"/>
      <c r="E40" s="287">
        <f>ROUND(+E39/G39,4)</f>
        <v>0.72770000000000001</v>
      </c>
      <c r="F40" s="287">
        <f>ROUND(+F39/G39,4)</f>
        <v>0.27229999999999999</v>
      </c>
      <c r="G40" s="252">
        <f>SUM(E40:F40)</f>
        <v>1</v>
      </c>
      <c r="H40" s="240"/>
      <c r="I40" s="303"/>
      <c r="J40" s="303"/>
      <c r="M40" s="232" t="s">
        <v>144</v>
      </c>
      <c r="N40" s="235"/>
      <c r="O40" s="287">
        <v>0.7248</v>
      </c>
      <c r="P40" s="287">
        <v>0.2752</v>
      </c>
      <c r="Q40" s="252">
        <v>1</v>
      </c>
      <c r="R40" s="303"/>
      <c r="S40" s="303"/>
      <c r="T40" s="303"/>
    </row>
    <row r="41" spans="1:20" s="232" customFormat="1" ht="15" customHeight="1" thickTop="1">
      <c r="D41" s="233"/>
      <c r="J41" s="303"/>
      <c r="N41" s="233"/>
    </row>
    <row r="42" spans="1:20" s="232" customFormat="1" ht="15" customHeight="1">
      <c r="A42" s="236">
        <v>6</v>
      </c>
      <c r="C42" s="237" t="s">
        <v>161</v>
      </c>
      <c r="D42" s="241">
        <f>+$D$8</f>
        <v>44926</v>
      </c>
      <c r="F42" s="233" t="s">
        <v>162</v>
      </c>
      <c r="J42" s="303"/>
      <c r="K42" s="236">
        <v>6</v>
      </c>
      <c r="M42" s="237" t="s">
        <v>161</v>
      </c>
      <c r="N42" s="241">
        <v>44561</v>
      </c>
      <c r="P42" s="233" t="s">
        <v>162</v>
      </c>
    </row>
    <row r="43" spans="1:20" ht="15" customHeight="1">
      <c r="A43" s="232"/>
      <c r="B43" s="232"/>
      <c r="C43" s="232" t="s">
        <v>163</v>
      </c>
      <c r="D43" s="233"/>
      <c r="E43" s="232"/>
      <c r="F43" s="246">
        <f>[3]Lead!F43</f>
        <v>163681478.09</v>
      </c>
      <c r="G43" s="240">
        <f>'[3]SAP DL Downld'!H15</f>
        <v>0.47584930938870212</v>
      </c>
      <c r="J43" s="303"/>
      <c r="K43" s="232"/>
      <c r="L43" s="232"/>
      <c r="M43" s="232" t="s">
        <v>163</v>
      </c>
      <c r="N43" s="233"/>
      <c r="O43" s="232"/>
      <c r="P43" s="246">
        <v>153659198.66999999</v>
      </c>
      <c r="Q43" s="240">
        <v>0.48238392496676075</v>
      </c>
    </row>
    <row r="44" spans="1:20" ht="15" customHeight="1">
      <c r="A44" s="232"/>
      <c r="B44" s="232"/>
      <c r="C44" s="232" t="s">
        <v>164</v>
      </c>
      <c r="D44" s="233"/>
      <c r="E44" s="232"/>
      <c r="F44" s="246">
        <f>[3]Lead!F44</f>
        <v>2403018.8499999992</v>
      </c>
      <c r="G44" s="240">
        <f>'[3]SAP DL Downld'!H16</f>
        <v>6.9859758939358734E-3</v>
      </c>
      <c r="J44" s="303"/>
      <c r="K44" s="232"/>
      <c r="L44" s="232"/>
      <c r="M44" s="232" t="s">
        <v>164</v>
      </c>
      <c r="N44" s="233"/>
      <c r="O44" s="232"/>
      <c r="P44" s="246">
        <v>668354.53</v>
      </c>
      <c r="Q44" s="240">
        <v>2.0981723466039384E-3</v>
      </c>
    </row>
    <row r="45" spans="1:20" ht="15" customHeight="1">
      <c r="A45" s="232"/>
      <c r="B45" s="232"/>
      <c r="C45" s="232" t="s">
        <v>165</v>
      </c>
      <c r="D45" s="233"/>
      <c r="E45" s="232"/>
      <c r="F45" s="246">
        <f>[3]Lead!F45</f>
        <v>177893049.86000004</v>
      </c>
      <c r="G45" s="240">
        <f>'[3]SAP DL Downld'!H17</f>
        <v>0.51716471471736192</v>
      </c>
      <c r="J45" s="303"/>
      <c r="K45" s="232"/>
      <c r="L45" s="232"/>
      <c r="M45" s="232" t="s">
        <v>165</v>
      </c>
      <c r="N45" s="233"/>
      <c r="O45" s="232"/>
      <c r="P45" s="246">
        <v>164213738.74000001</v>
      </c>
      <c r="Q45" s="240">
        <v>0.51551790268663533</v>
      </c>
    </row>
    <row r="46" spans="1:20" ht="15" customHeight="1" thickBot="1">
      <c r="A46" s="232"/>
      <c r="B46" s="232"/>
      <c r="C46" s="232" t="s">
        <v>166</v>
      </c>
      <c r="D46" s="233"/>
      <c r="E46" s="232"/>
      <c r="F46" s="253">
        <f>SUM(F43:F45)</f>
        <v>343977546.80000007</v>
      </c>
      <c r="G46" s="252">
        <f>SUM(G43:G45)</f>
        <v>0.99999999999999989</v>
      </c>
      <c r="J46" s="303"/>
      <c r="K46" s="232"/>
      <c r="L46" s="232"/>
      <c r="M46" s="232" t="s">
        <v>166</v>
      </c>
      <c r="N46" s="233"/>
      <c r="O46" s="232"/>
      <c r="P46" s="253">
        <v>318541291.94</v>
      </c>
      <c r="Q46" s="252">
        <v>1</v>
      </c>
    </row>
    <row r="47" spans="1:20" ht="15" customHeight="1" thickTop="1">
      <c r="J47" s="303"/>
    </row>
  </sheetData>
  <pageMargins left="0.5" right="0.41" top="0.75" bottom="0.5" header="0.5" footer="0.25"/>
  <pageSetup scale="54" orientation="portrait" r:id="rId1"/>
  <headerFooter alignWithMargins="0">
    <oddFooter xml:space="preserve">&amp;C
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7"/>
  <sheetViews>
    <sheetView zoomScaleNormal="100" workbookViewId="0">
      <pane xSplit="4" ySplit="6" topLeftCell="E18" activePane="bottomRight" state="frozen"/>
      <selection activeCell="M26" sqref="M26"/>
      <selection pane="topRight" activeCell="M26" sqref="M26"/>
      <selection pane="bottomLeft" activeCell="M26" sqref="M26"/>
      <selection pane="bottomRight" activeCell="D1" sqref="D1:D1048576"/>
    </sheetView>
  </sheetViews>
  <sheetFormatPr defaultColWidth="7.33203125" defaultRowHeight="15" customHeight="1"/>
  <cols>
    <col min="1" max="1" width="6.5546875" style="227" customWidth="1"/>
    <col min="2" max="2" width="1.5546875" style="227" customWidth="1"/>
    <col min="3" max="3" width="45" style="227" bestFit="1" customWidth="1"/>
    <col min="4" max="4" width="9.88671875" style="228" bestFit="1" customWidth="1"/>
    <col min="5" max="5" width="14.6640625" style="227" bestFit="1" customWidth="1"/>
    <col min="6" max="6" width="14.5546875" style="227" bestFit="1" customWidth="1"/>
    <col min="7" max="7" width="15.5546875" style="227" bestFit="1" customWidth="1"/>
    <col min="8" max="8" width="9.44140625" style="227" customWidth="1"/>
    <col min="9" max="9" width="4.6640625" style="227" customWidth="1"/>
    <col min="10" max="16384" width="7.33203125" style="227"/>
  </cols>
  <sheetData>
    <row r="1" spans="1:8" ht="15" customHeight="1">
      <c r="G1" s="229"/>
    </row>
    <row r="2" spans="1:8" ht="14.25" customHeight="1">
      <c r="A2" s="230" t="s">
        <v>135</v>
      </c>
      <c r="B2" s="230"/>
      <c r="C2" s="230"/>
      <c r="D2" s="230"/>
      <c r="E2" s="230"/>
      <c r="F2" s="230"/>
      <c r="G2" s="230"/>
    </row>
    <row r="3" spans="1:8" ht="15" customHeight="1">
      <c r="A3" s="230" t="s">
        <v>402</v>
      </c>
      <c r="B3" s="230"/>
      <c r="C3" s="230"/>
      <c r="D3" s="230"/>
      <c r="E3" s="230"/>
      <c r="F3" s="230"/>
      <c r="G3" s="230"/>
    </row>
    <row r="4" spans="1:8" ht="15" customHeight="1">
      <c r="A4" s="230" t="s">
        <v>136</v>
      </c>
      <c r="B4" s="230"/>
      <c r="C4" s="230"/>
      <c r="D4" s="230"/>
      <c r="E4" s="230"/>
      <c r="F4" s="230"/>
      <c r="G4" s="230"/>
    </row>
    <row r="5" spans="1:8" s="232" customFormat="1" ht="15" customHeight="1">
      <c r="C5" s="233"/>
      <c r="D5" s="233"/>
    </row>
    <row r="6" spans="1:8" s="232" customFormat="1" ht="15" customHeight="1">
      <c r="A6" s="234" t="s">
        <v>137</v>
      </c>
      <c r="B6" s="234"/>
      <c r="C6" s="234" t="s">
        <v>138</v>
      </c>
      <c r="D6" s="234"/>
      <c r="E6" s="234" t="s">
        <v>139</v>
      </c>
      <c r="F6" s="234" t="s">
        <v>140</v>
      </c>
      <c r="G6" s="234" t="s">
        <v>141</v>
      </c>
    </row>
    <row r="7" spans="1:8" s="232" customFormat="1" ht="29.25" customHeight="1">
      <c r="D7" s="235"/>
    </row>
    <row r="8" spans="1:8" s="232" customFormat="1" ht="15" customHeight="1">
      <c r="A8" s="236">
        <v>1</v>
      </c>
      <c r="B8" s="236" t="s">
        <v>142</v>
      </c>
      <c r="C8" s="237" t="s">
        <v>143</v>
      </c>
      <c r="D8" s="241">
        <v>44561</v>
      </c>
      <c r="E8" s="238">
        <v>1196859</v>
      </c>
      <c r="F8" s="238">
        <v>860438</v>
      </c>
      <c r="G8" s="238">
        <f>SUM(E8:F8)</f>
        <v>2057297</v>
      </c>
      <c r="H8" s="231"/>
    </row>
    <row r="9" spans="1:8" s="232" customFormat="1" ht="18.899999999999999" customHeight="1" thickBot="1">
      <c r="B9" s="233"/>
      <c r="C9" s="239" t="s">
        <v>144</v>
      </c>
      <c r="D9" s="233"/>
      <c r="E9" s="287">
        <f>ROUND(+E8/G8,4)</f>
        <v>0.58179999999999998</v>
      </c>
      <c r="F9" s="287">
        <f>ROUND(+F8/G8,4)</f>
        <v>0.41820000000000002</v>
      </c>
      <c r="G9" s="252">
        <f>SUM(E9:F9)</f>
        <v>1</v>
      </c>
      <c r="H9" s="231"/>
    </row>
    <row r="10" spans="1:8" s="232" customFormat="1" ht="15" customHeight="1" thickTop="1">
      <c r="A10" s="233"/>
      <c r="B10" s="233"/>
      <c r="D10" s="241"/>
      <c r="H10" s="231"/>
    </row>
    <row r="11" spans="1:8" s="232" customFormat="1" ht="15" customHeight="1">
      <c r="A11" s="236">
        <v>2</v>
      </c>
      <c r="B11" s="236" t="s">
        <v>142</v>
      </c>
      <c r="C11" s="237" t="s">
        <v>145</v>
      </c>
      <c r="D11" s="241">
        <v>44561</v>
      </c>
      <c r="E11" s="242">
        <v>826158</v>
      </c>
      <c r="F11" s="242">
        <v>491617</v>
      </c>
      <c r="G11" s="242">
        <f>SUM(E11:F11)</f>
        <v>1317775</v>
      </c>
      <c r="H11" s="231"/>
    </row>
    <row r="12" spans="1:8" s="232" customFormat="1" ht="18.899999999999999" customHeight="1" thickBot="1">
      <c r="B12" s="233"/>
      <c r="C12" s="239" t="s">
        <v>144</v>
      </c>
      <c r="D12" s="235"/>
      <c r="E12" s="287">
        <f>ROUND(+E11/G11,4)</f>
        <v>0.62690000000000001</v>
      </c>
      <c r="F12" s="287">
        <f>ROUND(+F11/G11,4)</f>
        <v>0.37309999999999999</v>
      </c>
      <c r="G12" s="252">
        <f>SUM(E12:F12)</f>
        <v>1</v>
      </c>
      <c r="H12" s="240"/>
    </row>
    <row r="13" spans="1:8" s="232" customFormat="1" ht="15" customHeight="1" thickTop="1">
      <c r="A13" s="233"/>
      <c r="B13" s="233"/>
      <c r="D13" s="235"/>
    </row>
    <row r="14" spans="1:8" s="232" customFormat="1" ht="15" customHeight="1">
      <c r="A14" s="236">
        <v>3</v>
      </c>
      <c r="B14" s="236" t="s">
        <v>142</v>
      </c>
      <c r="C14" s="237" t="s">
        <v>146</v>
      </c>
      <c r="D14" s="235"/>
    </row>
    <row r="15" spans="1:8" s="232" customFormat="1" ht="15" customHeight="1">
      <c r="A15" s="233"/>
      <c r="B15" s="233"/>
      <c r="C15" s="243" t="s">
        <v>147</v>
      </c>
      <c r="D15" s="241">
        <v>44561</v>
      </c>
      <c r="E15" s="244">
        <v>4608923309</v>
      </c>
      <c r="F15" s="246">
        <v>4452229699</v>
      </c>
      <c r="G15" s="246">
        <f>SUM(E15:F15)</f>
        <v>9061153008</v>
      </c>
      <c r="H15" s="244"/>
    </row>
    <row r="16" spans="1:8" s="232" customFormat="1" ht="15" customHeight="1">
      <c r="A16" s="233"/>
      <c r="B16" s="233"/>
      <c r="C16" s="243" t="s">
        <v>148</v>
      </c>
      <c r="D16" s="241">
        <v>44561</v>
      </c>
      <c r="E16" s="244">
        <v>1665560972</v>
      </c>
      <c r="F16" s="244">
        <v>0</v>
      </c>
      <c r="G16" s="244">
        <f>SUM(E16:F16)</f>
        <v>1665560972</v>
      </c>
      <c r="H16" s="244"/>
    </row>
    <row r="17" spans="1:10" s="232" customFormat="1" ht="15" customHeight="1">
      <c r="A17" s="233"/>
      <c r="B17" s="233"/>
      <c r="C17" s="243" t="s">
        <v>149</v>
      </c>
      <c r="D17" s="241">
        <v>44561</v>
      </c>
      <c r="E17" s="244">
        <v>242290652</v>
      </c>
      <c r="F17" s="244">
        <v>41267887</v>
      </c>
      <c r="G17" s="244">
        <f>SUM(E17:F17)</f>
        <v>283558539</v>
      </c>
      <c r="H17" s="244"/>
    </row>
    <row r="18" spans="1:10" s="232" customFormat="1" ht="15" customHeight="1">
      <c r="A18" s="233"/>
      <c r="B18" s="233"/>
      <c r="C18" s="243" t="s">
        <v>141</v>
      </c>
      <c r="D18" s="245"/>
      <c r="E18" s="288">
        <f>SUM(E15:E17)</f>
        <v>6516774933</v>
      </c>
      <c r="F18" s="288">
        <f>SUM(F15:F17)</f>
        <v>4493497586</v>
      </c>
      <c r="G18" s="288">
        <f>SUM(G15:G17)</f>
        <v>11010272519</v>
      </c>
      <c r="H18" s="246"/>
    </row>
    <row r="19" spans="1:10" s="232" customFormat="1" ht="18.899999999999999" customHeight="1" thickBot="1">
      <c r="B19" s="233"/>
      <c r="C19" s="239" t="s">
        <v>144</v>
      </c>
      <c r="D19" s="235"/>
      <c r="E19" s="287">
        <f>ROUND(+E18/G18,4)</f>
        <v>0.59189999999999998</v>
      </c>
      <c r="F19" s="287">
        <f>ROUND(+F18/G18,4)</f>
        <v>0.40810000000000002</v>
      </c>
      <c r="G19" s="252">
        <f>SUM(E19:F19)</f>
        <v>1</v>
      </c>
      <c r="H19" s="240"/>
      <c r="I19" s="231"/>
    </row>
    <row r="20" spans="1:10" s="232" customFormat="1" ht="15" customHeight="1" thickTop="1">
      <c r="A20" s="233"/>
      <c r="B20" s="233"/>
      <c r="D20" s="235"/>
      <c r="I20" s="231"/>
      <c r="J20" s="231"/>
    </row>
    <row r="21" spans="1:10" s="232" customFormat="1" ht="15" customHeight="1">
      <c r="A21" s="236">
        <v>4</v>
      </c>
      <c r="B21" s="236" t="s">
        <v>142</v>
      </c>
      <c r="C21" s="237" t="s">
        <v>150</v>
      </c>
      <c r="D21" s="235" t="s">
        <v>151</v>
      </c>
      <c r="I21" s="231"/>
      <c r="J21" s="231"/>
    </row>
    <row r="22" spans="1:10" s="232" customFormat="1" ht="15" customHeight="1">
      <c r="A22" s="233"/>
      <c r="B22" s="233"/>
      <c r="C22" s="243" t="s">
        <v>152</v>
      </c>
      <c r="D22" s="241">
        <v>44561</v>
      </c>
      <c r="E22" s="238">
        <f>+E8</f>
        <v>1196859</v>
      </c>
      <c r="F22" s="238">
        <f>+F8</f>
        <v>860438</v>
      </c>
      <c r="G22" s="238">
        <f>SUM(E22:F22)</f>
        <v>2057297</v>
      </c>
      <c r="H22" s="238"/>
      <c r="I22" s="231"/>
      <c r="J22" s="231"/>
    </row>
    <row r="23" spans="1:10" s="232" customFormat="1" ht="15" customHeight="1">
      <c r="A23" s="233"/>
      <c r="B23" s="233"/>
      <c r="C23" s="239" t="s">
        <v>153</v>
      </c>
      <c r="D23" s="233"/>
      <c r="E23" s="248">
        <f>+E22/G22</f>
        <v>0.58176286651854348</v>
      </c>
      <c r="F23" s="248">
        <f>+F22/G22</f>
        <v>0.41823713348145647</v>
      </c>
      <c r="G23" s="248">
        <f>SUM(E23:F23)</f>
        <v>1</v>
      </c>
      <c r="H23" s="240"/>
      <c r="I23" s="231"/>
      <c r="J23" s="231"/>
    </row>
    <row r="24" spans="1:10" s="232" customFormat="1" ht="15" customHeight="1">
      <c r="A24" s="233"/>
      <c r="B24" s="233"/>
      <c r="D24" s="235"/>
      <c r="I24" s="231"/>
      <c r="J24" s="231"/>
    </row>
    <row r="25" spans="1:10" s="232" customFormat="1" ht="15" customHeight="1">
      <c r="A25" s="233"/>
      <c r="B25" s="233"/>
      <c r="C25" s="232" t="s">
        <v>154</v>
      </c>
      <c r="D25" s="241">
        <v>44561</v>
      </c>
      <c r="E25" s="238">
        <v>65034940.059999995</v>
      </c>
      <c r="F25" s="238">
        <v>26605801.210000001</v>
      </c>
      <c r="G25" s="247">
        <f>SUM(E25:F25)</f>
        <v>91640741.269999996</v>
      </c>
      <c r="H25" s="289"/>
      <c r="I25" s="231"/>
      <c r="J25" s="231"/>
    </row>
    <row r="26" spans="1:10" s="232" customFormat="1" ht="15" customHeight="1">
      <c r="A26" s="233"/>
      <c r="B26" s="233"/>
      <c r="C26" s="239" t="s">
        <v>153</v>
      </c>
      <c r="D26" s="235"/>
      <c r="E26" s="248">
        <f>+E25/G25</f>
        <v>0.70967278481945428</v>
      </c>
      <c r="F26" s="248">
        <f>+F25/G25</f>
        <v>0.29032721518054566</v>
      </c>
      <c r="G26" s="248">
        <f>SUM(E26:F26)</f>
        <v>1</v>
      </c>
      <c r="H26" s="240"/>
      <c r="I26" s="231"/>
      <c r="J26" s="231"/>
    </row>
    <row r="27" spans="1:10" s="232" customFormat="1" ht="15" customHeight="1">
      <c r="A27" s="233"/>
      <c r="B27" s="233"/>
      <c r="D27" s="235"/>
      <c r="I27" s="231"/>
      <c r="J27" s="231"/>
    </row>
    <row r="28" spans="1:10" s="232" customFormat="1" ht="15" customHeight="1">
      <c r="A28" s="249"/>
      <c r="B28" s="233"/>
      <c r="C28" s="232" t="s">
        <v>155</v>
      </c>
      <c r="D28" s="241">
        <v>44561</v>
      </c>
      <c r="E28" s="238">
        <v>79180132.569999993</v>
      </c>
      <c r="F28" s="238">
        <v>37224993.450000018</v>
      </c>
      <c r="G28" s="247">
        <f>SUM(E28:F28)</f>
        <v>116405126.02000001</v>
      </c>
      <c r="H28" s="289"/>
      <c r="I28" s="231"/>
      <c r="J28" s="231"/>
    </row>
    <row r="29" spans="1:10" s="232" customFormat="1" ht="15" customHeight="1">
      <c r="A29" s="233"/>
      <c r="B29" s="233"/>
      <c r="C29" s="239" t="s">
        <v>153</v>
      </c>
      <c r="D29" s="250"/>
      <c r="E29" s="248">
        <f>+E28/G28</f>
        <v>0.68021173360008003</v>
      </c>
      <c r="F29" s="248">
        <f>+F28/G28</f>
        <v>0.31978826639991997</v>
      </c>
      <c r="G29" s="248">
        <f>SUM(E29:F29)</f>
        <v>1</v>
      </c>
      <c r="H29" s="240"/>
      <c r="I29" s="231"/>
      <c r="J29" s="231"/>
    </row>
    <row r="30" spans="1:10" s="232" customFormat="1" ht="15" customHeight="1">
      <c r="A30" s="233"/>
      <c r="B30" s="233"/>
      <c r="D30" s="235"/>
      <c r="I30" s="231"/>
      <c r="J30" s="231"/>
    </row>
    <row r="31" spans="1:10" s="232" customFormat="1" ht="15" customHeight="1">
      <c r="A31" s="249"/>
      <c r="B31" s="233"/>
      <c r="C31" s="232" t="s">
        <v>156</v>
      </c>
      <c r="D31" s="241">
        <v>44561</v>
      </c>
      <c r="E31" s="238">
        <v>5699624441.3454142</v>
      </c>
      <c r="F31" s="238">
        <v>2838750504.5029154</v>
      </c>
      <c r="G31" s="238">
        <f>SUM(E31:F31)</f>
        <v>8538374945.8483295</v>
      </c>
      <c r="H31" s="289"/>
      <c r="I31" s="231"/>
      <c r="J31" s="231"/>
    </row>
    <row r="32" spans="1:10" s="232" customFormat="1" ht="15" customHeight="1">
      <c r="A32" s="233"/>
      <c r="B32" s="233"/>
      <c r="C32" s="239" t="s">
        <v>153</v>
      </c>
      <c r="D32" s="235"/>
      <c r="E32" s="248">
        <f>+E31/G31</f>
        <v>0.66753035296450414</v>
      </c>
      <c r="F32" s="248">
        <f>+F31/G31</f>
        <v>0.33246964703549586</v>
      </c>
      <c r="G32" s="248">
        <f>SUM(E32:F32)</f>
        <v>1</v>
      </c>
      <c r="H32" s="240"/>
      <c r="I32" s="231"/>
      <c r="J32" s="231"/>
    </row>
    <row r="33" spans="1:10" s="232" customFormat="1" ht="15" customHeight="1">
      <c r="A33" s="233"/>
      <c r="D33" s="235"/>
      <c r="E33" s="251"/>
      <c r="F33" s="251"/>
      <c r="G33" s="251"/>
      <c r="I33" s="231"/>
      <c r="J33" s="231"/>
    </row>
    <row r="34" spans="1:10" s="232" customFormat="1" ht="15" customHeight="1">
      <c r="A34" s="233"/>
      <c r="C34" s="232" t="s">
        <v>157</v>
      </c>
      <c r="D34" s="235"/>
      <c r="E34" s="290">
        <f>+E32+E29+E26+E23</f>
        <v>2.6391777379025818</v>
      </c>
      <c r="F34" s="290">
        <f>+F32+F29+F26+F23</f>
        <v>1.360822262097418</v>
      </c>
      <c r="G34" s="290">
        <f>+G32+G29+G26+G23</f>
        <v>4</v>
      </c>
      <c r="H34" s="240"/>
      <c r="I34" s="231"/>
      <c r="J34" s="231"/>
    </row>
    <row r="35" spans="1:10" s="232" customFormat="1" ht="18.899999999999999" customHeight="1" thickBot="1">
      <c r="C35" s="232" t="s">
        <v>144</v>
      </c>
      <c r="D35" s="235"/>
      <c r="E35" s="287">
        <f>ROUND(+E34/4,4)</f>
        <v>0.65980000000000005</v>
      </c>
      <c r="F35" s="287">
        <f>ROUND(+F34/4,4)</f>
        <v>0.3402</v>
      </c>
      <c r="G35" s="252">
        <f>+G34/4</f>
        <v>1</v>
      </c>
      <c r="H35" s="240"/>
      <c r="I35" s="231"/>
      <c r="J35" s="231"/>
    </row>
    <row r="36" spans="1:10" s="232" customFormat="1" ht="15" customHeight="1" thickTop="1">
      <c r="D36" s="235"/>
      <c r="I36" s="231"/>
      <c r="J36" s="231"/>
    </row>
    <row r="37" spans="1:10" s="232" customFormat="1" ht="15" customHeight="1">
      <c r="A37" s="236">
        <v>5</v>
      </c>
      <c r="B37" s="236" t="s">
        <v>142</v>
      </c>
      <c r="C37" s="237" t="s">
        <v>158</v>
      </c>
      <c r="D37" s="235"/>
      <c r="I37" s="231"/>
      <c r="J37" s="231"/>
    </row>
    <row r="38" spans="1:10" s="232" customFormat="1" ht="15" customHeight="1">
      <c r="C38" s="239" t="s">
        <v>159</v>
      </c>
      <c r="D38" s="241">
        <v>44561</v>
      </c>
      <c r="E38" s="238">
        <v>73132522.719999984</v>
      </c>
      <c r="F38" s="238">
        <v>27767872.469999999</v>
      </c>
      <c r="G38" s="238">
        <f>SUM(E38:F38)</f>
        <v>100900395.18999998</v>
      </c>
      <c r="H38" s="289"/>
      <c r="I38" s="231"/>
      <c r="J38" s="231"/>
    </row>
    <row r="39" spans="1:10" s="232" customFormat="1" ht="15" customHeight="1">
      <c r="C39" s="232" t="s">
        <v>141</v>
      </c>
      <c r="D39" s="235"/>
      <c r="E39" s="291">
        <f>SUM(E38:E38)</f>
        <v>73132522.719999984</v>
      </c>
      <c r="F39" s="291">
        <f>SUM(F38:F38)</f>
        <v>27767872.469999999</v>
      </c>
      <c r="G39" s="291">
        <f>SUM(G38:G38)</f>
        <v>100900395.18999998</v>
      </c>
      <c r="H39" s="247"/>
      <c r="I39" s="231"/>
      <c r="J39" s="231"/>
    </row>
    <row r="40" spans="1:10" s="232" customFormat="1" ht="18.899999999999999" customHeight="1" thickBot="1">
      <c r="C40" s="232" t="s">
        <v>144</v>
      </c>
      <c r="D40" s="235"/>
      <c r="E40" s="287">
        <f>ROUND(+E39/G39,4)</f>
        <v>0.7248</v>
      </c>
      <c r="F40" s="287">
        <f>ROUND(+F39/G39,4)</f>
        <v>0.2752</v>
      </c>
      <c r="G40" s="252">
        <f>SUM(E40:F40)</f>
        <v>1</v>
      </c>
      <c r="H40" s="240"/>
      <c r="I40" s="231"/>
      <c r="J40" s="231"/>
    </row>
    <row r="41" spans="1:10" s="232" customFormat="1" ht="15" customHeight="1" thickTop="1">
      <c r="D41" s="233"/>
    </row>
    <row r="42" spans="1:10" s="232" customFormat="1" ht="15" customHeight="1">
      <c r="A42" s="236">
        <v>6</v>
      </c>
      <c r="C42" s="237" t="s">
        <v>161</v>
      </c>
      <c r="D42" s="241">
        <v>44561</v>
      </c>
      <c r="F42" s="233" t="s">
        <v>162</v>
      </c>
    </row>
    <row r="43" spans="1:10" ht="15" customHeight="1">
      <c r="A43" s="232"/>
      <c r="B43" s="232"/>
      <c r="C43" s="232" t="s">
        <v>163</v>
      </c>
      <c r="D43" s="233"/>
      <c r="E43" s="232"/>
      <c r="F43" s="246">
        <v>153659198.66999999</v>
      </c>
      <c r="G43" s="240">
        <v>0.48238392496676075</v>
      </c>
    </row>
    <row r="44" spans="1:10" ht="15" customHeight="1">
      <c r="A44" s="232"/>
      <c r="B44" s="232"/>
      <c r="C44" s="232" t="s">
        <v>164</v>
      </c>
      <c r="D44" s="233"/>
      <c r="E44" s="232"/>
      <c r="F44" s="246">
        <v>668354.53</v>
      </c>
      <c r="G44" s="240">
        <v>2.0981723466039384E-3</v>
      </c>
    </row>
    <row r="45" spans="1:10" ht="15" customHeight="1">
      <c r="A45" s="232"/>
      <c r="B45" s="232"/>
      <c r="C45" s="232" t="s">
        <v>165</v>
      </c>
      <c r="D45" s="233"/>
      <c r="E45" s="232"/>
      <c r="F45" s="246">
        <v>164213738.74000001</v>
      </c>
      <c r="G45" s="240">
        <v>0.51551790268663533</v>
      </c>
    </row>
    <row r="46" spans="1:10" ht="15" customHeight="1" thickBot="1">
      <c r="A46" s="232"/>
      <c r="B46" s="232"/>
      <c r="C46" s="232" t="s">
        <v>166</v>
      </c>
      <c r="D46" s="233"/>
      <c r="E46" s="232"/>
      <c r="F46" s="253">
        <v>318541291.94</v>
      </c>
      <c r="G46" s="252">
        <f>SUM(G43:G45)</f>
        <v>1</v>
      </c>
    </row>
    <row r="47" spans="1:10" ht="15" customHeight="1" thickTop="1"/>
  </sheetData>
  <pageMargins left="0.5" right="0.41" top="0.75" bottom="0.5" header="0.5" footer="0.25"/>
  <pageSetup scale="54" orientation="portrait" r:id="rId1"/>
  <headerFooter alignWithMargins="0">
    <oddFooter xml:space="preserve">&amp;C
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876637A322CD34A97BA8DF2700F41D9" ma:contentTypeVersion="24" ma:contentTypeDescription="" ma:contentTypeScope="" ma:versionID="2c1114dc6e92b1cb51d7297178dcca1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Pending</CaseStatus>
    <OpenedDate xmlns="dc463f71-b30c-4ab2-9473-d307f9d35888">2023-03-30T07:00:00+00:00</OpenedDate>
    <SignificantOrder xmlns="dc463f71-b30c-4ab2-9473-d307f9d35888">false</SignificantOrder>
    <Date1 xmlns="dc463f71-b30c-4ab2-9473-d307f9d35888">2023-03-30T07:00:00+00:00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230208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44E8C3F-744D-475D-8CEC-11867EA3168D}"/>
</file>

<file path=customXml/itemProps2.xml><?xml version="1.0" encoding="utf-8"?>
<ds:datastoreItem xmlns:ds="http://schemas.openxmlformats.org/officeDocument/2006/customXml" ds:itemID="{E0E7A6D6-E684-4C11-84F3-DC7B5F7F3E33}"/>
</file>

<file path=customXml/itemProps3.xml><?xml version="1.0" encoding="utf-8"?>
<ds:datastoreItem xmlns:ds="http://schemas.openxmlformats.org/officeDocument/2006/customXml" ds:itemID="{A781AA10-5C99-4080-97EF-561B775073A2}"/>
</file>

<file path=customXml/itemProps4.xml><?xml version="1.0" encoding="utf-8"?>
<ds:datastoreItem xmlns:ds="http://schemas.openxmlformats.org/officeDocument/2006/customXml" ds:itemID="{96ACAA71-CE95-497E-B950-9D1A1002331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Lead</vt:lpstr>
      <vt:lpstr>3-YR AVERAGE-ELEC</vt:lpstr>
      <vt:lpstr>NetWriteoffs-Elec</vt:lpstr>
      <vt:lpstr>BS Acct-Elec</vt:lpstr>
      <vt:lpstr>ZO12</vt:lpstr>
      <vt:lpstr>FERC Module</vt:lpstr>
      <vt:lpstr>SOE 12 ME 8-2022</vt:lpstr>
      <vt:lpstr>2022 AllocM</vt:lpstr>
      <vt:lpstr>2021 AllocFct</vt:lpstr>
      <vt:lpstr>2020 AllocFactrs</vt:lpstr>
      <vt:lpstr>2019 Allocation Factors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Neal Edward Pedersen</dc:creator>
  <cp:lastModifiedBy>Marina</cp:lastModifiedBy>
  <cp:lastPrinted>2018-03-01T15:53:07Z</cp:lastPrinted>
  <dcterms:created xsi:type="dcterms:W3CDTF">2010-08-24T19:04:01Z</dcterms:created>
  <dcterms:modified xsi:type="dcterms:W3CDTF">2023-03-28T17:13:04Z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0x0101006E56B4D1795A2E4DB2F0B01679ED314A004876637A322CD34A97BA8DF2700F41D9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