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G:\Allocation and 3 factor formula\Statement of Operations\2022\Q2\"/>
    </mc:Choice>
  </mc:AlternateContent>
  <xr:revisionPtr revIDLastSave="0" documentId="13_ncr:1_{4ED4E90C-0A42-418E-9BFC-7AA98F300B89}" xr6:coauthVersionLast="47" xr6:coauthVersionMax="47" xr10:uidLastSave="{00000000-0000-0000-0000-000000000000}"/>
  <bookViews>
    <workbookView xWindow="-120" yWindow="-120" windowWidth="38640" windowHeight="21240" tabRatio="760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1'!$A$1:$E$57</definedName>
    <definedName name="_xlnm.Print_Area" localSheetId="2">'WA - Month 2'!$A$1:$E$57</definedName>
    <definedName name="_xlnm.Print_Area" localSheetId="3">'WA Month 3'!$A$1:$E$57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Here'!$D$19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8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22" l="1"/>
  <c r="C8" i="127" l="1"/>
  <c r="C11" i="127"/>
  <c r="B3" i="125" l="1"/>
  <c r="L19" i="127" l="1"/>
  <c r="M19" i="127"/>
  <c r="K19" i="127"/>
  <c r="L4" i="127"/>
  <c r="M4" i="127"/>
  <c r="K4" i="127"/>
  <c r="D46" i="121"/>
  <c r="D43" i="121"/>
  <c r="D42" i="121"/>
  <c r="D38" i="121"/>
  <c r="D37" i="121"/>
  <c r="D46" i="122"/>
  <c r="D43" i="122"/>
  <c r="D42" i="122"/>
  <c r="D38" i="122"/>
  <c r="D37" i="122"/>
  <c r="D46" i="123"/>
  <c r="D43" i="123"/>
  <c r="D42" i="123"/>
  <c r="D38" i="123"/>
  <c r="D37" i="123"/>
  <c r="D39" i="122" l="1"/>
  <c r="D44" i="122" s="1"/>
  <c r="D47" i="122" s="1"/>
  <c r="D39" i="121"/>
  <c r="D44" i="121" s="1"/>
  <c r="D47" i="121" s="1"/>
  <c r="L26" i="127"/>
  <c r="M26" i="127"/>
  <c r="K26" i="127"/>
  <c r="E46" i="121" l="1"/>
  <c r="E46" i="122"/>
  <c r="E46" i="123"/>
  <c r="D12" i="124" l="1"/>
  <c r="C13" i="127" l="1"/>
  <c r="E21" i="127" l="1"/>
  <c r="E24" i="127" s="1"/>
  <c r="E26" i="127" s="1"/>
  <c r="E8" i="127"/>
  <c r="E11" i="127" s="1"/>
  <c r="E13" i="127" s="1"/>
  <c r="C21" i="127"/>
  <c r="C24" i="127" s="1"/>
  <c r="C26" i="127" s="1"/>
  <c r="D21" i="127"/>
  <c r="D24" i="127" s="1"/>
  <c r="D26" i="127" s="1"/>
  <c r="D11" i="127"/>
  <c r="D13" i="127" s="1"/>
  <c r="D10" i="122" l="1"/>
  <c r="D27" i="124" l="1"/>
  <c r="D26" i="124"/>
  <c r="D25" i="124"/>
  <c r="D24" i="124"/>
  <c r="D23" i="124"/>
  <c r="C27" i="124"/>
  <c r="C26" i="124"/>
  <c r="C25" i="124"/>
  <c r="C24" i="124"/>
  <c r="C23" i="124"/>
  <c r="B27" i="124"/>
  <c r="B26" i="124"/>
  <c r="B25" i="124"/>
  <c r="B24" i="124"/>
  <c r="B23" i="124"/>
  <c r="H13" i="124"/>
  <c r="H12" i="124"/>
  <c r="H11" i="124"/>
  <c r="H10" i="124"/>
  <c r="H9" i="124"/>
  <c r="G13" i="124"/>
  <c r="G12" i="124"/>
  <c r="G11" i="124"/>
  <c r="G10" i="124"/>
  <c r="G9" i="124"/>
  <c r="F13" i="124"/>
  <c r="F12" i="124"/>
  <c r="F11" i="124"/>
  <c r="F10" i="124"/>
  <c r="F9" i="124"/>
  <c r="D13" i="124"/>
  <c r="D11" i="124"/>
  <c r="D10" i="124"/>
  <c r="D9" i="124"/>
  <c r="C13" i="124"/>
  <c r="C12" i="124"/>
  <c r="C11" i="124"/>
  <c r="C10" i="124"/>
  <c r="C9" i="124"/>
  <c r="B13" i="124"/>
  <c r="B12" i="124"/>
  <c r="B11" i="124"/>
  <c r="B10" i="124"/>
  <c r="B9" i="124"/>
  <c r="D7" i="124"/>
  <c r="H7" i="124" s="1"/>
  <c r="C28" i="124" l="1"/>
  <c r="D28" i="124"/>
  <c r="B28" i="124"/>
  <c r="H14" i="124"/>
  <c r="F14" i="124"/>
  <c r="B14" i="124"/>
  <c r="D14" i="124"/>
  <c r="C14" i="124"/>
  <c r="D21" i="124"/>
  <c r="G14" i="124"/>
  <c r="E25" i="122" l="1"/>
  <c r="E18" i="122"/>
  <c r="E15" i="122"/>
  <c r="E11" i="122"/>
  <c r="D25" i="122"/>
  <c r="D18" i="122"/>
  <c r="D15" i="122"/>
  <c r="D11" i="122"/>
  <c r="E43" i="123"/>
  <c r="E42" i="123"/>
  <c r="E38" i="123"/>
  <c r="E37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3" i="121"/>
  <c r="E42" i="121"/>
  <c r="E38" i="121"/>
  <c r="E37" i="121"/>
  <c r="E25" i="121"/>
  <c r="E18" i="121"/>
  <c r="E15" i="121"/>
  <c r="E11" i="121"/>
  <c r="E43" i="122"/>
  <c r="E42" i="122"/>
  <c r="E38" i="122"/>
  <c r="E37" i="122"/>
  <c r="D8" i="124"/>
  <c r="A5" i="121"/>
  <c r="A5" i="122"/>
  <c r="A5" i="123"/>
  <c r="C7" i="124" l="1"/>
  <c r="E13" i="123"/>
  <c r="E16" i="123" s="1"/>
  <c r="D39" i="123"/>
  <c r="E39" i="121"/>
  <c r="E44" i="121" s="1"/>
  <c r="E47" i="121" s="1"/>
  <c r="E30" i="121" s="1"/>
  <c r="E39" i="122"/>
  <c r="E44" i="122" s="1"/>
  <c r="E47" i="122" s="1"/>
  <c r="E30" i="122" s="1"/>
  <c r="E39" i="123"/>
  <c r="E44" i="123" s="1"/>
  <c r="E47" i="123" s="1"/>
  <c r="E30" i="123" s="1"/>
  <c r="D30" i="122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D30" i="121" l="1"/>
  <c r="D44" i="123"/>
  <c r="D47" i="123" s="1"/>
  <c r="D30" i="123" s="1"/>
  <c r="G7" i="124"/>
  <c r="C21" i="124"/>
  <c r="B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B21" i="124" l="1"/>
  <c r="F7" i="124"/>
  <c r="E28" i="121"/>
  <c r="E32" i="121" s="1"/>
  <c r="D19" i="121"/>
  <c r="D27" i="121" s="1"/>
  <c r="D28" i="121" s="1"/>
  <c r="D32" i="121" s="1"/>
  <c r="E28" i="122"/>
  <c r="D28" i="122"/>
  <c r="D32" i="122" s="1"/>
  <c r="D28" i="123"/>
  <c r="D32" i="123" s="1"/>
  <c r="C8" i="124"/>
  <c r="B8" i="124" s="1"/>
  <c r="F8" i="124" l="1"/>
  <c r="G8" i="124"/>
  <c r="H8" i="124"/>
  <c r="C22" i="124" l="1"/>
  <c r="D22" i="124"/>
  <c r="B22" i="124"/>
</calcChain>
</file>

<file path=xl/sharedStrings.xml><?xml version="1.0" encoding="utf-8"?>
<sst xmlns="http://schemas.openxmlformats.org/spreadsheetml/2006/main" count="396" uniqueCount="279">
  <si>
    <t>CASCADE NATURAL GAS CORPORATION</t>
  </si>
  <si>
    <t>Washington Statement of Operations</t>
  </si>
  <si>
    <t>QUARTERLY STATISTICAL INFORMATION</t>
  </si>
  <si>
    <t>THERM SALES</t>
  </si>
  <si>
    <t>Monthly</t>
  </si>
  <si>
    <t>12 Months Ending</t>
  </si>
  <si>
    <t>Residential</t>
  </si>
  <si>
    <t>Commercial</t>
  </si>
  <si>
    <t>Industrial Firm</t>
  </si>
  <si>
    <t>Core Interruptible</t>
  </si>
  <si>
    <t>Noncore</t>
  </si>
  <si>
    <t>TOTAL WASHINGTON</t>
  </si>
  <si>
    <t>AVERAGE CUSTOMERS</t>
  </si>
  <si>
    <t>Cascade Natural Gas Corporation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</si>
  <si>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</si>
  <si>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</si>
  <si>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</si>
  <si>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</si>
  <si>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</si>
  <si>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</si>
  <si>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</si>
  <si>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</si>
  <si>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</si>
  <si>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</si>
  <si>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</si>
  <si>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</si>
  <si>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</si>
  <si>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Production</t>
  </si>
  <si>
    <t>Distribution</t>
  </si>
  <si>
    <t>Customer Accounts</t>
  </si>
  <si>
    <t>Customer Service &amp; Informational</t>
  </si>
  <si>
    <t>Sales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</si>
  <si>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</si>
  <si>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</si>
  <si>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</si>
  <si>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</si>
  <si>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</si>
  <si>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</si>
  <si>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</si>
  <si>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</si>
  <si>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SCHEDULE OF RATE BASE</t>
  </si>
  <si>
    <t>Utility Plant In Service</t>
  </si>
  <si>
    <t>Accumulated Depreciation</t>
  </si>
  <si>
    <t>Net Utility Plant</t>
  </si>
  <si>
    <t>Other:</t>
  </si>
  <si>
    <t>Customer Advances for Construction</t>
  </si>
  <si>
    <t>Accumulated Deferred Income Taxes</t>
  </si>
  <si>
    <t>Subtotal</t>
  </si>
  <si>
    <t>Working Capital</t>
  </si>
  <si>
    <t>TOTAL RATE BASE</t>
  </si>
  <si>
    <t>All rate base items in the "Twelve Months" column represent average of monthly average balances.</t>
  </si>
  <si>
    <t>Quarter Ending:</t>
  </si>
  <si>
    <t>Month Ended</t>
  </si>
  <si>
    <t>12 MONTH Ended</t>
  </si>
  <si>
    <t>STATE ALLOCATION OF INCOME &amp; EXPENSES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</si>
  <si>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</si>
  <si>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</si>
  <si>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</si>
  <si>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</si>
  <si>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</si>
  <si>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</si>
  <si>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</si>
  <si>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</si>
  <si>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</si>
  <si>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</si>
  <si>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</si>
  <si>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</si>
  <si>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</si>
  <si>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</si>
  <si>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</si>
  <si>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</si>
  <si>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</si>
  <si>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</si>
  <si>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</si>
  <si>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>Provision for Rate Refund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</si>
  <si>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</si>
  <si>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</si>
  <si>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</si>
  <si>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</si>
  <si>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</si>
  <si>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</si>
  <si>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</si>
  <si>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</si>
  <si>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</si>
  <si>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</si>
  <si>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</si>
  <si>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</si>
  <si>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</si>
  <si>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</si>
  <si>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</si>
  <si>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</si>
  <si>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</si>
  <si>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</si>
  <si>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</si>
  <si>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</si>
  <si>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</si>
  <si>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</si>
  <si>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</si>
  <si>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</si>
  <si>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</si>
  <si>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</si>
  <si>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</si>
  <si>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</si>
  <si>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</si>
  <si>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</si>
  <si>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</si>
  <si>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</si>
  <si>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</si>
  <si>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</si>
  <si>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</si>
  <si>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</si>
  <si>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</si>
  <si>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</si>
  <si>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</si>
  <si>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</si>
  <si>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</si>
  <si>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</si>
  <si>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PRODUCTION EXPENSES</t>
  </si>
  <si>
    <t>Other Gas Supply Expenses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</si>
  <si>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</si>
  <si>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</si>
  <si>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</si>
  <si>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</si>
  <si>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</si>
  <si>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</si>
  <si>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</si>
  <si>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</si>
  <si>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</si>
  <si>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</si>
  <si>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</si>
  <si>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</si>
  <si>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</si>
  <si>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</si>
  <si>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</si>
  <si>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</si>
  <si>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</si>
  <si>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</si>
  <si>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</si>
  <si>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</si>
  <si>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</si>
  <si>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</si>
  <si>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</si>
  <si>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</si>
  <si>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>Subtotal Operations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</si>
  <si>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</si>
  <si>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</si>
  <si>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</si>
  <si>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</si>
  <si>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</si>
  <si>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</si>
  <si>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</si>
  <si>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</si>
  <si>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</si>
  <si>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</si>
  <si>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</si>
  <si>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</si>
  <si>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</si>
  <si>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</si>
  <si>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</si>
  <si>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</si>
  <si>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</si>
  <si>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</si>
  <si>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>Subtotal Maintenance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</si>
  <si>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</si>
  <si>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</si>
  <si>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</si>
  <si>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</si>
  <si>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</si>
  <si>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</si>
  <si>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</si>
  <si>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</si>
  <si>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</si>
  <si>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</si>
  <si>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</si>
  <si>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</si>
  <si>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</si>
  <si>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</si>
  <si>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</si>
  <si>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</si>
  <si>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</si>
  <si>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</si>
  <si>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</si>
  <si>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</si>
  <si>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</si>
  <si>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</si>
  <si>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</si>
  <si>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</si>
  <si>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</si>
  <si>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</si>
  <si>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</si>
  <si>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</si>
  <si>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</si>
  <si>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</si>
  <si>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</si>
  <si>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</si>
  <si>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</si>
  <si>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</si>
  <si>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</si>
  <si>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</si>
  <si>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</si>
  <si>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</si>
  <si>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</si>
  <si>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</si>
  <si>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</si>
  <si>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</si>
  <si>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</si>
  <si>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</si>
  <si>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</si>
  <si>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</si>
  <si>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</si>
  <si>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</si>
  <si>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</si>
  <si>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</si>
  <si>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</si>
  <si>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</si>
  <si>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</si>
  <si>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</si>
  <si>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</si>
  <si>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</si>
  <si>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 xml:space="preserve">       TOTAL O&amp;M EXPENSES (Excluding Gas Cost and Production Cost and Revenue Taxes)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</si>
  <si>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</si>
  <si>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</si>
  <si>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</si>
  <si>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</si>
  <si>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</si>
  <si>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</si>
  <si>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</si>
  <si>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</si>
  <si>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</si>
  <si>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</si>
  <si>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</si>
  <si>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407.3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</si>
  <si>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</si>
  <si>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</si>
  <si>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</si>
  <si>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</si>
  <si>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</si>
  <si>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</si>
  <si>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</si>
  <si>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</si>
  <si>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</si>
  <si>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</si>
  <si>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</si>
  <si>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</si>
  <si>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</si>
  <si>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</si>
  <si>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</si>
  <si>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</si>
  <si>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</si>
  <si>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</si>
  <si>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COPY FROM RATEBASE HERE</t>
  </si>
  <si>
    <t>THERMS</t>
  </si>
  <si>
    <t>STATE OF WASHINGTON - MONTH</t>
  </si>
  <si>
    <t>RES</t>
  </si>
  <si>
    <t>COM</t>
  </si>
  <si>
    <t>UTILITY PLANT IN SERVICE</t>
  </si>
  <si>
    <t>IND</t>
  </si>
  <si>
    <t>ACCUMULATED DEPRECIATION</t>
  </si>
  <si>
    <t>CORE INT</t>
  </si>
  <si>
    <t>NET PLANT IN SERVICE</t>
  </si>
  <si>
    <t>NONCORE</t>
  </si>
  <si>
    <t>CUSTOMER ADVANCES FOR CONST</t>
  </si>
  <si>
    <t>12-Month Ending</t>
  </si>
  <si>
    <t>DEFERRED INCOME TAX</t>
  </si>
  <si>
    <t>SUBTOTAL</t>
  </si>
  <si>
    <t>WORKING CAPITAL</t>
  </si>
  <si>
    <t>TOTAL MONTHLY RATE BASE</t>
  </si>
  <si>
    <t>CUSTOMER COUNTS</t>
  </si>
  <si>
    <t>STATE OF WASHINGTON - 12 MONTH AVG OF AVGS</t>
  </si>
  <si>
    <t xml:space="preserve"> </t>
  </si>
  <si>
    <t>Total</t>
  </si>
  <si>
    <t>TOTAL WA 12 MONTH RATE BASE</t>
  </si>
  <si>
    <t>COPY FROM SALES REPORT HERE</t>
  </si>
  <si>
    <t>May 1, 2021 THROUGH April 30, 2022</t>
  </si>
  <si>
    <t>June 1, 2021 THROUGH May 31, 2022</t>
  </si>
  <si>
    <t>July 1, 2021 THROUGH June 30, 2022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</si>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</sst>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  <numFmt numFmtId="172" formatCode="&quot;$&quot;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8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39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11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10" fillId="0" borderId="0">
      <alignment vertical="top"/>
    </xf>
    <xf numFmtId="9" fontId="11" fillId="0" borderId="0" applyFont="0" applyFill="0" applyBorder="0" applyAlignment="0" applyProtection="0"/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7" fillId="0" borderId="0"/>
    <xf numFmtId="49" fontId="7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6" fontId="10" fillId="2" borderId="0">
      <alignment horizontal="right"/>
    </xf>
    <xf numFmtId="0" fontId="16" fillId="3" borderId="0">
      <alignment horizontal="center"/>
    </xf>
    <xf numFmtId="0" fontId="17" fillId="4" borderId="0"/>
    <xf numFmtId="0" fontId="18" fillId="2" borderId="0" applyBorder="0">
      <alignment horizontal="centerContinuous"/>
    </xf>
    <xf numFmtId="0" fontId="19" fillId="4" borderId="0" applyBorder="0">
      <alignment horizontal="centerContinuous"/>
    </xf>
    <xf numFmtId="39" fontId="9" fillId="0" borderId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>
      <alignment vertical="top"/>
    </xf>
    <xf numFmtId="43" fontId="8" fillId="0" borderId="0" applyFon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2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7" fontId="2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39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39" fontId="20" fillId="0" borderId="0"/>
    <xf numFmtId="49" fontId="21" fillId="0" borderId="0"/>
    <xf numFmtId="49" fontId="21" fillId="0" borderId="0"/>
    <xf numFmtId="49" fontId="2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2">
    <xf numFmtId="0" fontId="0" fillId="0" borderId="0" xfId="0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2" fillId="0" borderId="2" xfId="0" applyFont="1" applyBorder="1" applyAlignment="1">
      <alignment horizontal="centerContinuous"/>
    </xf>
    <xf numFmtId="0" fontId="22" fillId="0" borderId="3" xfId="0" applyFont="1" applyBorder="1" applyAlignment="1">
      <alignment horizontal="centerContinuous"/>
    </xf>
    <xf numFmtId="0" fontId="22" fillId="0" borderId="1" xfId="0" applyFont="1" applyBorder="1" applyAlignment="1">
      <alignment horizontal="centerContinuous"/>
    </xf>
    <xf numFmtId="0" fontId="23" fillId="0" borderId="0" xfId="0" applyFont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37" fontId="23" fillId="0" borderId="0" xfId="0" applyNumberFormat="1" applyFont="1"/>
    <xf numFmtId="164" fontId="23" fillId="0" borderId="21" xfId="1" applyNumberFormat="1" applyFont="1" applyFill="1" applyBorder="1" applyProtection="1"/>
    <xf numFmtId="37" fontId="23" fillId="0" borderId="0" xfId="0" applyNumberFormat="1" applyFont="1" applyAlignment="1">
      <alignment horizontal="right"/>
    </xf>
    <xf numFmtId="164" fontId="23" fillId="0" borderId="0" xfId="0" applyNumberFormat="1" applyFont="1"/>
    <xf numFmtId="0" fontId="23" fillId="0" borderId="0" xfId="0" applyFont="1" applyAlignment="1">
      <alignment horizontal="centerContinuous"/>
    </xf>
    <xf numFmtId="164" fontId="23" fillId="0" borderId="0" xfId="1" applyNumberFormat="1" applyFont="1" applyFill="1" applyAlignment="1">
      <alignment horizontal="centerContinuous"/>
    </xf>
    <xf numFmtId="0" fontId="23" fillId="0" borderId="0" xfId="0" applyFont="1" applyProtection="1">
      <protection locked="0"/>
    </xf>
    <xf numFmtId="164" fontId="23" fillId="0" borderId="0" xfId="1" applyNumberFormat="1" applyFont="1" applyFill="1"/>
    <xf numFmtId="0" fontId="23" fillId="0" borderId="4" xfId="0" applyFont="1" applyBorder="1" applyAlignment="1">
      <alignment wrapText="1"/>
    </xf>
    <xf numFmtId="0" fontId="23" fillId="0" borderId="5" xfId="0" applyFont="1" applyBorder="1" applyAlignment="1">
      <alignment wrapText="1"/>
    </xf>
    <xf numFmtId="164" fontId="23" fillId="0" borderId="6" xfId="1" applyNumberFormat="1" applyFont="1" applyFill="1" applyBorder="1" applyAlignment="1">
      <alignment horizontal="center" wrapText="1"/>
    </xf>
    <xf numFmtId="164" fontId="23" fillId="0" borderId="7" xfId="1" applyNumberFormat="1" applyFont="1" applyFill="1" applyBorder="1" applyAlignment="1">
      <alignment horizontal="center" wrapText="1"/>
    </xf>
    <xf numFmtId="0" fontId="23" fillId="0" borderId="8" xfId="0" applyFont="1" applyBorder="1"/>
    <xf numFmtId="164" fontId="23" fillId="0" borderId="9" xfId="1" applyNumberFormat="1" applyFont="1" applyFill="1" applyBorder="1"/>
    <xf numFmtId="164" fontId="23" fillId="0" borderId="0" xfId="1" applyNumberFormat="1" applyFont="1" applyFill="1" applyBorder="1" applyProtection="1">
      <protection locked="0"/>
    </xf>
    <xf numFmtId="164" fontId="23" fillId="0" borderId="9" xfId="1" applyNumberFormat="1" applyFont="1" applyFill="1" applyBorder="1" applyProtection="1">
      <protection locked="0"/>
    </xf>
    <xf numFmtId="164" fontId="23" fillId="0" borderId="10" xfId="1" applyNumberFormat="1" applyFont="1" applyFill="1" applyBorder="1" applyProtection="1">
      <protection locked="0"/>
    </xf>
    <xf numFmtId="164" fontId="23" fillId="0" borderId="11" xfId="1" applyNumberFormat="1" applyFont="1" applyFill="1" applyBorder="1" applyProtection="1">
      <protection locked="0"/>
    </xf>
    <xf numFmtId="164" fontId="23" fillId="0" borderId="0" xfId="1" applyNumberFormat="1" applyFont="1" applyFill="1" applyBorder="1"/>
    <xf numFmtId="164" fontId="23" fillId="0" borderId="2" xfId="1" applyNumberFormat="1" applyFont="1" applyFill="1" applyBorder="1"/>
    <xf numFmtId="164" fontId="23" fillId="0" borderId="12" xfId="1" applyNumberFormat="1" applyFont="1" applyFill="1" applyBorder="1"/>
    <xf numFmtId="164" fontId="23" fillId="0" borderId="13" xfId="1" applyNumberFormat="1" applyFont="1" applyFill="1" applyBorder="1"/>
    <xf numFmtId="164" fontId="23" fillId="0" borderId="14" xfId="1" applyNumberFormat="1" applyFont="1" applyFill="1" applyBorder="1"/>
    <xf numFmtId="164" fontId="23" fillId="0" borderId="15" xfId="1" applyNumberFormat="1" applyFont="1" applyFill="1" applyBorder="1"/>
    <xf numFmtId="164" fontId="23" fillId="0" borderId="16" xfId="1" applyNumberFormat="1" applyFont="1" applyFill="1" applyBorder="1"/>
    <xf numFmtId="10" fontId="23" fillId="0" borderId="8" xfId="4" applyNumberFormat="1" applyFont="1" applyFill="1" applyBorder="1"/>
    <xf numFmtId="10" fontId="23" fillId="0" borderId="0" xfId="4" applyNumberFormat="1" applyFont="1" applyFill="1" applyBorder="1"/>
    <xf numFmtId="10" fontId="23" fillId="0" borderId="15" xfId="4" applyNumberFormat="1" applyFont="1" applyFill="1" applyBorder="1"/>
    <xf numFmtId="10" fontId="23" fillId="0" borderId="16" xfId="4" applyNumberFormat="1" applyFont="1" applyFill="1" applyBorder="1"/>
    <xf numFmtId="0" fontId="23" fillId="0" borderId="17" xfId="0" applyFont="1" applyBorder="1"/>
    <xf numFmtId="0" fontId="23" fillId="0" borderId="18" xfId="0" applyFont="1" applyBorder="1"/>
    <xf numFmtId="164" fontId="26" fillId="0" borderId="18" xfId="1" applyNumberFormat="1" applyFont="1" applyFill="1" applyBorder="1"/>
    <xf numFmtId="164" fontId="26" fillId="0" borderId="19" xfId="1" applyNumberFormat="1" applyFont="1" applyFill="1" applyBorder="1"/>
    <xf numFmtId="164" fontId="22" fillId="0" borderId="0" xfId="1" applyNumberFormat="1" applyFont="1" applyFill="1"/>
    <xf numFmtId="0" fontId="23" fillId="0" borderId="4" xfId="0" applyFont="1" applyBorder="1"/>
    <xf numFmtId="0" fontId="23" fillId="0" borderId="5" xfId="0" applyFont="1" applyBorder="1"/>
    <xf numFmtId="164" fontId="23" fillId="0" borderId="18" xfId="1" applyNumberFormat="1" applyFont="1" applyFill="1" applyBorder="1"/>
    <xf numFmtId="164" fontId="23" fillId="0" borderId="19" xfId="1" applyNumberFormat="1" applyFont="1" applyFill="1" applyBorder="1"/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Protection="1">
      <protection locked="0"/>
    </xf>
    <xf numFmtId="0" fontId="22" fillId="0" borderId="0" xfId="0" applyFont="1"/>
    <xf numFmtId="14" fontId="23" fillId="0" borderId="0" xfId="0" applyNumberFormat="1" applyFont="1" applyAlignment="1" applyProtection="1">
      <alignment horizontal="left"/>
      <protection locked="0"/>
    </xf>
    <xf numFmtId="39" fontId="23" fillId="0" borderId="27" xfId="159" applyFont="1" applyBorder="1"/>
    <xf numFmtId="39" fontId="23" fillId="0" borderId="26" xfId="159" applyFont="1" applyBorder="1"/>
    <xf numFmtId="39" fontId="23" fillId="0" borderId="26" xfId="159" applyFont="1" applyBorder="1" applyAlignment="1">
      <alignment horizontal="left"/>
    </xf>
    <xf numFmtId="49" fontId="13" fillId="0" borderId="0" xfId="35" applyFont="1"/>
    <xf numFmtId="0" fontId="12" fillId="0" borderId="0" xfId="35" applyNumberFormat="1" applyFont="1"/>
    <xf numFmtId="0" fontId="22" fillId="0" borderId="0" xfId="0" applyFont="1" applyAlignment="1">
      <alignment wrapText="1"/>
    </xf>
    <xf numFmtId="39" fontId="22" fillId="0" borderId="26" xfId="159" applyFont="1" applyBorder="1"/>
    <xf numFmtId="39" fontId="22" fillId="0" borderId="26" xfId="159" applyFont="1" applyBorder="1" applyAlignment="1">
      <alignment horizontal="left" indent="2"/>
    </xf>
    <xf numFmtId="39" fontId="23" fillId="0" borderId="0" xfId="159" applyFont="1"/>
    <xf numFmtId="164" fontId="23" fillId="0" borderId="5" xfId="1" applyNumberFormat="1" applyFont="1" applyFill="1" applyBorder="1" applyProtection="1">
      <protection locked="0"/>
    </xf>
    <xf numFmtId="164" fontId="23" fillId="0" borderId="20" xfId="1" applyNumberFormat="1" applyFont="1" applyFill="1" applyBorder="1" applyProtection="1">
      <protection locked="0"/>
    </xf>
    <xf numFmtId="0" fontId="23" fillId="0" borderId="0" xfId="3" applyFont="1"/>
    <xf numFmtId="37" fontId="23" fillId="0" borderId="0" xfId="3" applyNumberFormat="1" applyFont="1"/>
    <xf numFmtId="164" fontId="23" fillId="0" borderId="0" xfId="1" applyNumberFormat="1" applyFont="1" applyFill="1" applyBorder="1" applyAlignment="1">
      <alignment horizontal="right"/>
    </xf>
    <xf numFmtId="0" fontId="23" fillId="0" borderId="0" xfId="2" applyFont="1" applyAlignment="1">
      <alignment horizontal="right"/>
    </xf>
    <xf numFmtId="10" fontId="23" fillId="0" borderId="0" xfId="4" applyNumberFormat="1" applyFont="1" applyFill="1" applyBorder="1" applyAlignment="1">
      <alignment horizontal="center"/>
    </xf>
    <xf numFmtId="49" fontId="31" fillId="0" borderId="0" xfId="35" applyFont="1"/>
    <xf numFmtId="164" fontId="12" fillId="0" borderId="0" xfId="1" applyNumberFormat="1" applyFont="1" applyFill="1" applyBorder="1"/>
    <xf numFmtId="43" fontId="23" fillId="0" borderId="27" xfId="1" applyFont="1" applyFill="1" applyBorder="1"/>
    <xf numFmtId="43" fontId="23" fillId="0" borderId="22" xfId="1" applyFont="1" applyFill="1" applyBorder="1"/>
    <xf numFmtId="43" fontId="23" fillId="0" borderId="26" xfId="1" applyFont="1" applyFill="1" applyBorder="1"/>
    <xf numFmtId="43" fontId="23" fillId="0" borderId="1" xfId="1" applyFont="1" applyFill="1" applyBorder="1"/>
    <xf numFmtId="43" fontId="23" fillId="0" borderId="23" xfId="1" applyFont="1" applyFill="1" applyBorder="1"/>
    <xf numFmtId="43" fontId="23" fillId="0" borderId="0" xfId="1" applyFont="1" applyFill="1" applyBorder="1"/>
    <xf numFmtId="43" fontId="23" fillId="0" borderId="29" xfId="1" applyFont="1" applyFill="1" applyBorder="1"/>
    <xf numFmtId="43" fontId="23" fillId="0" borderId="24" xfId="1" applyFont="1" applyFill="1" applyBorder="1"/>
    <xf numFmtId="43" fontId="23" fillId="0" borderId="3" xfId="1" applyFont="1" applyFill="1" applyBorder="1"/>
    <xf numFmtId="43" fontId="23" fillId="0" borderId="28" xfId="1" applyFont="1" applyFill="1" applyBorder="1"/>
    <xf numFmtId="43" fontId="23" fillId="0" borderId="25" xfId="1" applyFont="1" applyFill="1" applyBorder="1"/>
    <xf numFmtId="43" fontId="23" fillId="0" borderId="32" xfId="1" applyFont="1" applyFill="1" applyBorder="1"/>
    <xf numFmtId="43" fontId="23" fillId="0" borderId="10" xfId="1" applyFont="1" applyFill="1" applyBorder="1"/>
    <xf numFmtId="43" fontId="23" fillId="0" borderId="30" xfId="1" applyFont="1" applyFill="1" applyBorder="1"/>
    <xf numFmtId="43" fontId="23" fillId="0" borderId="0" xfId="0" applyNumberFormat="1" applyFont="1"/>
    <xf numFmtId="39" fontId="22" fillId="0" borderId="8" xfId="159" applyFont="1" applyBorder="1" applyAlignment="1">
      <alignment horizontal="left"/>
    </xf>
    <xf numFmtId="39" fontId="23" fillId="0" borderId="8" xfId="159" applyFont="1" applyBorder="1" applyAlignment="1">
      <alignment horizontal="center"/>
    </xf>
    <xf numFmtId="43" fontId="23" fillId="0" borderId="9" xfId="1" applyFont="1" applyFill="1" applyBorder="1"/>
    <xf numFmtId="43" fontId="23" fillId="0" borderId="34" xfId="1" applyFont="1" applyFill="1" applyBorder="1"/>
    <xf numFmtId="39" fontId="23" fillId="0" borderId="8" xfId="159" applyFont="1" applyBorder="1" applyAlignment="1">
      <alignment horizontal="left"/>
    </xf>
    <xf numFmtId="39" fontId="23" fillId="0" borderId="8" xfId="159" quotePrefix="1" applyFont="1" applyBorder="1" applyAlignment="1">
      <alignment horizontal="center"/>
    </xf>
    <xf numFmtId="171" fontId="23" fillId="0" borderId="8" xfId="159" applyNumberFormat="1" applyFont="1" applyBorder="1" applyAlignment="1">
      <alignment horizontal="center"/>
    </xf>
    <xf numFmtId="43" fontId="23" fillId="0" borderId="35" xfId="1" applyFont="1" applyFill="1" applyBorder="1"/>
    <xf numFmtId="43" fontId="23" fillId="0" borderId="36" xfId="1" applyFont="1" applyFill="1" applyBorder="1"/>
    <xf numFmtId="39" fontId="23" fillId="0" borderId="8" xfId="159" applyFont="1" applyBorder="1"/>
    <xf numFmtId="43" fontId="23" fillId="0" borderId="12" xfId="1" applyFont="1" applyFill="1" applyBorder="1"/>
    <xf numFmtId="43" fontId="23" fillId="0" borderId="11" xfId="1" applyFont="1" applyFill="1" applyBorder="1"/>
    <xf numFmtId="49" fontId="23" fillId="0" borderId="8" xfId="159" applyNumberFormat="1" applyFont="1" applyBorder="1" applyAlignment="1">
      <alignment horizontal="center"/>
    </xf>
    <xf numFmtId="39" fontId="22" fillId="0" borderId="8" xfId="159" applyFont="1" applyBorder="1" applyAlignment="1">
      <alignment horizontal="center"/>
    </xf>
    <xf numFmtId="43" fontId="23" fillId="0" borderId="37" xfId="1" applyFont="1" applyFill="1" applyBorder="1"/>
    <xf numFmtId="43" fontId="23" fillId="0" borderId="38" xfId="1" applyFont="1" applyFill="1" applyBorder="1"/>
    <xf numFmtId="39" fontId="22" fillId="0" borderId="17" xfId="159" applyFont="1" applyBorder="1" applyAlignment="1">
      <alignment horizontal="left"/>
    </xf>
    <xf numFmtId="39" fontId="23" fillId="0" borderId="31" xfId="159" applyFont="1" applyBorder="1"/>
    <xf numFmtId="43" fontId="23" fillId="0" borderId="39" xfId="1" applyFont="1" applyFill="1" applyBorder="1"/>
    <xf numFmtId="164" fontId="12" fillId="0" borderId="0" xfId="1" applyNumberFormat="1" applyFont="1" applyFill="1" applyAlignment="1">
      <alignment horizontal="center" vertical="center"/>
    </xf>
    <xf numFmtId="164" fontId="23" fillId="0" borderId="0" xfId="1" applyNumberFormat="1" applyFont="1" applyFill="1" applyAlignment="1">
      <alignment horizontal="center"/>
    </xf>
    <xf numFmtId="164" fontId="0" fillId="0" borderId="0" xfId="1" applyNumberFormat="1" applyFont="1"/>
    <xf numFmtId="0" fontId="0" fillId="0" borderId="0" xfId="0" applyFill="1"/>
    <xf numFmtId="37" fontId="15" fillId="0" borderId="0" xfId="39" applyNumberFormat="1" applyFont="1" applyFill="1"/>
    <xf numFmtId="49" fontId="31" fillId="0" borderId="0" xfId="35" applyFont="1" applyFill="1"/>
    <xf numFmtId="170" fontId="15" fillId="0" borderId="0" xfId="39" applyNumberFormat="1" applyFont="1" applyFill="1"/>
    <xf numFmtId="49" fontId="23" fillId="0" borderId="0" xfId="35" applyFont="1"/>
    <xf numFmtId="164" fontId="1" fillId="0" borderId="0" xfId="1" applyNumberFormat="1" applyFont="1" applyFill="1" applyBorder="1"/>
    <xf numFmtId="0" fontId="23" fillId="0" borderId="0" xfId="0" applyFont="1" applyFill="1"/>
    <xf numFmtId="0" fontId="23" fillId="0" borderId="0" xfId="39" applyFont="1" applyFill="1" applyAlignment="1">
      <alignment horizontal="center"/>
    </xf>
    <xf numFmtId="0" fontId="23" fillId="0" borderId="0" xfId="39" applyFont="1" applyFill="1" applyAlignment="1">
      <alignment horizontal="left"/>
    </xf>
    <xf numFmtId="37" fontId="23" fillId="0" borderId="0" xfId="39" applyNumberFormat="1" applyFont="1" applyFill="1"/>
    <xf numFmtId="164" fontId="1" fillId="0" borderId="10" xfId="1" applyNumberFormat="1" applyFont="1" applyFill="1" applyBorder="1"/>
    <xf numFmtId="164" fontId="23" fillId="0" borderId="10" xfId="1" applyNumberFormat="1" applyFont="1" applyFill="1" applyBorder="1"/>
    <xf numFmtId="0" fontId="23" fillId="0" borderId="0" xfId="39" applyFont="1" applyFill="1"/>
    <xf numFmtId="164" fontId="1" fillId="0" borderId="0" xfId="0" applyNumberFormat="1" applyFont="1" applyFill="1"/>
    <xf numFmtId="164" fontId="1" fillId="0" borderId="10" xfId="0" applyNumberFormat="1" applyFont="1" applyFill="1" applyBorder="1"/>
    <xf numFmtId="0" fontId="23" fillId="0" borderId="0" xfId="0" applyFont="1" applyFill="1" applyAlignment="1">
      <alignment horizontal="left"/>
    </xf>
    <xf numFmtId="49" fontId="22" fillId="0" borderId="0" xfId="35" applyFont="1"/>
    <xf numFmtId="164" fontId="22" fillId="0" borderId="13" xfId="1" applyNumberFormat="1" applyFont="1" applyFill="1" applyBorder="1"/>
    <xf numFmtId="49" fontId="23" fillId="0" borderId="0" xfId="35" applyFont="1" applyFill="1"/>
    <xf numFmtId="164" fontId="23" fillId="0" borderId="0" xfId="35" applyNumberFormat="1" applyFont="1" applyFill="1"/>
    <xf numFmtId="37" fontId="23" fillId="0" borderId="0" xfId="0" applyNumberFormat="1" applyFont="1" applyFill="1"/>
    <xf numFmtId="164" fontId="23" fillId="0" borderId="0" xfId="178" applyNumberFormat="1" applyFont="1" applyFill="1"/>
    <xf numFmtId="164" fontId="23" fillId="0" borderId="10" xfId="178" applyNumberFormat="1" applyFont="1" applyFill="1" applyBorder="1"/>
    <xf numFmtId="37" fontId="32" fillId="0" borderId="0" xfId="39" applyNumberFormat="1" applyFont="1" applyFill="1" applyAlignment="1">
      <alignment horizontal="center"/>
    </xf>
    <xf numFmtId="37" fontId="1" fillId="0" borderId="0" xfId="39" applyNumberFormat="1" applyFont="1" applyFill="1"/>
    <xf numFmtId="164" fontId="32" fillId="0" borderId="13" xfId="1" applyNumberFormat="1" applyFont="1" applyFill="1" applyBorder="1"/>
    <xf numFmtId="4" fontId="23" fillId="0" borderId="0" xfId="0" applyNumberFormat="1" applyFont="1"/>
    <xf numFmtId="172" fontId="23" fillId="0" borderId="0" xfId="0" applyNumberFormat="1" applyFont="1"/>
    <xf numFmtId="43" fontId="23" fillId="0" borderId="0" xfId="1" applyFont="1"/>
    <xf numFmtId="0" fontId="23" fillId="0" borderId="0" xfId="0" applyFont="1" applyAlignment="1"/>
    <xf numFmtId="168" fontId="23" fillId="0" borderId="21" xfId="0" applyNumberFormat="1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37" fontId="23" fillId="0" borderId="22" xfId="5" applyNumberFormat="1" applyFont="1" applyFill="1" applyBorder="1"/>
    <xf numFmtId="0" fontId="23" fillId="0" borderId="0" xfId="3" applyFont="1" applyFill="1"/>
    <xf numFmtId="37" fontId="23" fillId="0" borderId="23" xfId="5" applyNumberFormat="1" applyFont="1" applyFill="1" applyBorder="1"/>
    <xf numFmtId="37" fontId="24" fillId="0" borderId="0" xfId="3" applyNumberFormat="1" applyFont="1" applyFill="1"/>
    <xf numFmtId="37" fontId="23" fillId="0" borderId="24" xfId="0" applyNumberFormat="1" applyFont="1" applyFill="1" applyBorder="1"/>
    <xf numFmtId="37" fontId="23" fillId="0" borderId="1" xfId="0" applyNumberFormat="1" applyFont="1" applyFill="1" applyBorder="1"/>
    <xf numFmtId="3" fontId="23" fillId="0" borderId="0" xfId="0" applyNumberFormat="1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 applyFill="1"/>
    <xf numFmtId="169" fontId="22" fillId="0" borderId="33" xfId="159" applyNumberFormat="1" applyFont="1" applyFill="1" applyBorder="1" applyAlignment="1">
      <alignment horizontal="center" wrapText="1"/>
    </xf>
    <xf numFmtId="169" fontId="22" fillId="0" borderId="40" xfId="159" applyNumberFormat="1" applyFont="1" applyFill="1" applyBorder="1" applyAlignment="1">
      <alignment horizontal="center" wrapText="1"/>
    </xf>
    <xf numFmtId="49" fontId="33" fillId="0" borderId="33" xfId="159" applyNumberFormat="1" applyFont="1" applyFill="1" applyBorder="1" applyAlignment="1">
      <alignment horizontal="center" wrapText="1"/>
    </xf>
    <xf numFmtId="49" fontId="33" fillId="0" borderId="41" xfId="159" applyNumberFormat="1" applyFont="1" applyFill="1" applyBorder="1" applyAlignment="1">
      <alignment horizontal="center" wrapText="1"/>
    </xf>
    <xf numFmtId="0" fontId="23" fillId="0" borderId="27" xfId="0" applyFont="1" applyFill="1" applyBorder="1"/>
    <xf numFmtId="0" fontId="23" fillId="0" borderId="22" xfId="0" applyFont="1" applyFill="1" applyBorder="1"/>
    <xf numFmtId="0" fontId="23" fillId="0" borderId="26" xfId="0" applyFont="1" applyFill="1" applyBorder="1"/>
    <xf numFmtId="0" fontId="23" fillId="0" borderId="9" xfId="0" applyFont="1" applyFill="1" applyBorder="1"/>
    <xf numFmtId="43" fontId="23" fillId="0" borderId="26" xfId="0" applyNumberFormat="1" applyFont="1" applyFill="1" applyBorder="1"/>
    <xf numFmtId="39" fontId="23" fillId="0" borderId="9" xfId="0" applyNumberFormat="1" applyFont="1" applyFill="1" applyBorder="1"/>
    <xf numFmtId="43" fontId="23" fillId="0" borderId="0" xfId="0" applyNumberFormat="1" applyFont="1" applyFill="1"/>
    <xf numFmtId="0" fontId="28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39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" fillId="0" borderId="0" xfId="39" applyFont="1" applyFill="1"/>
    <xf numFmtId="164" fontId="12" fillId="0" borderId="0" xfId="0" applyNumberFormat="1" applyFont="1" applyFill="1"/>
    <xf numFmtId="164" fontId="30" fillId="0" borderId="0" xfId="0" applyNumberFormat="1" applyFont="1" applyFill="1"/>
    <xf numFmtId="0" fontId="31" fillId="0" borderId="0" xfId="0" applyFont="1" applyFill="1"/>
    <xf numFmtId="37" fontId="0" fillId="0" borderId="0" xfId="0" applyNumberFormat="1" applyFill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3" fillId="0" borderId="0" xfId="0" applyFont="1" applyAlignment="1">
      <alignment horizontal="center"/>
    </xf>
    <xf numFmtId="39" fontId="22" fillId="0" borderId="8" xfId="159" applyFont="1" applyBorder="1" applyAlignment="1">
      <alignment horizontal="left" wrapText="1" indent="1"/>
    </xf>
    <xf numFmtId="39" fontId="22" fillId="0" borderId="26" xfId="159" applyFont="1" applyBorder="1" applyAlignment="1">
      <alignment horizontal="left" wrapText="1" indent="1"/>
    </xf>
    <xf numFmtId="0" fontId="22" fillId="0" borderId="42" xfId="0" applyFont="1" applyBorder="1" applyAlignment="1">
      <alignment horizontal="left" vertical="top"/>
    </xf>
    <xf numFmtId="0" fontId="22" fillId="0" borderId="41" xfId="0" applyFont="1" applyBorder="1" applyAlignment="1">
      <alignment horizontal="left" vertical="top"/>
    </xf>
    <xf numFmtId="0" fontId="29" fillId="0" borderId="42" xfId="0" applyFont="1" applyFill="1" applyBorder="1" applyAlignment="1">
      <alignment horizontal="center" vertical="top"/>
    </xf>
    <xf numFmtId="0" fontId="29" fillId="0" borderId="40" xfId="0" applyFont="1" applyFill="1" applyBorder="1" applyAlignment="1">
      <alignment horizontal="center" vertical="top"/>
    </xf>
    <xf numFmtId="0" fontId="29" fillId="0" borderId="41" xfId="0" applyFont="1" applyFill="1" applyBorder="1" applyAlignment="1">
      <alignment horizontal="center" vertical="top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0" xfId="0" applyFont="1" applyFill="1" applyAlignment="1">
      <alignment horizontal="centerContinuous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B956D085-9343-4477-9640-9392042112B3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93345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tabSelected="1" zoomScaleNormal="100" zoomScaleSheetLayoutView="100" workbookViewId="0">
      <selection activeCell="G46" sqref="G46"/>
    </sheetView>
  </sheetViews>
  <sheetFormatPr defaultColWidth="9.140625" defaultRowHeight="15" x14ac:dyDescent="0.25"/>
  <cols>
    <col min="1" max="1" width="20.140625" style="1" bestFit="1" customWidth="1"/>
    <col min="2" max="3" width="11.5703125" style="1" bestFit="1" customWidth="1"/>
    <col min="4" max="4" width="11.85546875" style="1" bestFit="1" customWidth="1"/>
    <col min="5" max="5" width="2.28515625" style="1" customWidth="1"/>
    <col min="6" max="6" width="14" style="1" customWidth="1"/>
    <col min="7" max="7" width="13.5703125" style="1" bestFit="1" customWidth="1"/>
    <col min="8" max="8" width="13.28515625" style="1" customWidth="1"/>
    <col min="9" max="9" width="3.7109375" style="1" customWidth="1"/>
    <col min="10" max="16384" width="9.140625" style="1"/>
  </cols>
  <sheetData>
    <row r="1" spans="1:11" x14ac:dyDescent="0.25">
      <c r="A1" s="172" t="s">
        <v>0</v>
      </c>
      <c r="B1" s="172"/>
      <c r="C1" s="172"/>
      <c r="D1" s="172"/>
      <c r="E1" s="172"/>
      <c r="F1" s="172"/>
      <c r="G1" s="172"/>
      <c r="H1" s="172"/>
    </row>
    <row r="2" spans="1:11" x14ac:dyDescent="0.25">
      <c r="A2" s="176" t="s">
        <v>1</v>
      </c>
      <c r="B2" s="176"/>
      <c r="C2" s="176"/>
      <c r="D2" s="176"/>
      <c r="E2" s="176"/>
      <c r="F2" s="176"/>
      <c r="G2" s="176"/>
      <c r="H2" s="176"/>
    </row>
    <row r="3" spans="1:11" x14ac:dyDescent="0.25">
      <c r="A3" s="176" t="s">
        <v>2</v>
      </c>
      <c r="B3" s="176"/>
      <c r="C3" s="176"/>
      <c r="D3" s="176"/>
      <c r="E3" s="176"/>
      <c r="F3" s="176"/>
      <c r="G3" s="176"/>
      <c r="H3" s="176"/>
    </row>
    <row r="4" spans="1:11" x14ac:dyDescent="0.25">
      <c r="A4" s="2"/>
    </row>
    <row r="5" spans="1:11" x14ac:dyDescent="0.25">
      <c r="B5" s="172" t="s">
        <v>3</v>
      </c>
      <c r="C5" s="172"/>
      <c r="D5" s="172"/>
      <c r="E5" s="172"/>
      <c r="F5" s="172"/>
      <c r="G5" s="172"/>
      <c r="H5" s="172"/>
    </row>
    <row r="6" spans="1:11" x14ac:dyDescent="0.25">
      <c r="A6" s="5"/>
      <c r="B6" s="173" t="s">
        <v>4</v>
      </c>
      <c r="C6" s="174"/>
      <c r="D6" s="175"/>
      <c r="F6" s="8" t="s">
        <v>5</v>
      </c>
      <c r="G6" s="6"/>
      <c r="H6" s="7"/>
      <c r="K6" s="3"/>
    </row>
    <row r="7" spans="1:11" x14ac:dyDescent="0.25">
      <c r="B7" s="140">
        <f>+C7-31</f>
        <v>44680</v>
      </c>
      <c r="C7" s="140">
        <f>+D7-31</f>
        <v>44711</v>
      </c>
      <c r="D7" s="140">
        <f>+StatementDate</f>
        <v>44742</v>
      </c>
      <c r="E7" s="116"/>
      <c r="F7" s="140">
        <f>+B7</f>
        <v>44680</v>
      </c>
      <c r="G7" s="140">
        <f>+C7</f>
        <v>44711</v>
      </c>
      <c r="H7" s="140">
        <f>+D7</f>
        <v>44742</v>
      </c>
      <c r="I7" s="116"/>
      <c r="J7" s="116"/>
      <c r="K7" s="3"/>
    </row>
    <row r="8" spans="1:11" x14ac:dyDescent="0.25">
      <c r="A8" s="5"/>
      <c r="B8" s="141">
        <f>+C8</f>
        <v>2022</v>
      </c>
      <c r="C8" s="142">
        <f>+D8</f>
        <v>2022</v>
      </c>
      <c r="D8" s="142">
        <f>YEAR(StatementDate)</f>
        <v>2022</v>
      </c>
      <c r="E8" s="116"/>
      <c r="F8" s="141">
        <f t="shared" ref="F8:H8" si="0">+B8</f>
        <v>2022</v>
      </c>
      <c r="G8" s="142">
        <f t="shared" si="0"/>
        <v>2022</v>
      </c>
      <c r="H8" s="142">
        <f t="shared" si="0"/>
        <v>2022</v>
      </c>
      <c r="I8" s="116"/>
      <c r="J8" s="116"/>
    </row>
    <row r="9" spans="1:11" ht="15" customHeight="1" x14ac:dyDescent="0.25">
      <c r="A9" s="2" t="s">
        <v>6</v>
      </c>
      <c r="B9" s="14">
        <f>+'Copy Other Data Here'!K6</f>
        <v>12308508</v>
      </c>
      <c r="C9" s="14">
        <f>+'Copy Other Data Here'!L6</f>
        <v>7223486</v>
      </c>
      <c r="D9" s="14">
        <f>+'Copy Other Data Here'!M6</f>
        <v>3631095</v>
      </c>
      <c r="E9" s="116"/>
      <c r="F9" s="143">
        <f>+'Copy Other Data Here'!K12</f>
        <v>133374409.59999999</v>
      </c>
      <c r="G9" s="143">
        <f>+'Copy Other Data Here'!L12</f>
        <v>135301014.59999999</v>
      </c>
      <c r="H9" s="143">
        <f>+'Copy Other Data Here'!M12</f>
        <v>135771612</v>
      </c>
      <c r="I9" s="116"/>
      <c r="J9" s="144"/>
    </row>
    <row r="10" spans="1:11" ht="14.25" customHeight="1" x14ac:dyDescent="0.25">
      <c r="A10" s="2" t="s">
        <v>7</v>
      </c>
      <c r="B10" s="143">
        <f>+'Copy Other Data Here'!K7</f>
        <v>9444629</v>
      </c>
      <c r="C10" s="143">
        <f>+'Copy Other Data Here'!L7</f>
        <v>6086189</v>
      </c>
      <c r="D10" s="143">
        <f>+'Copy Other Data Here'!M7</f>
        <v>3545422</v>
      </c>
      <c r="E10" s="116"/>
      <c r="F10" s="143">
        <f>+'Copy Other Data Here'!K13</f>
        <v>105693023</v>
      </c>
      <c r="G10" s="143">
        <f>+'Copy Other Data Here'!L13</f>
        <v>107016739</v>
      </c>
      <c r="H10" s="143">
        <f>+'Copy Other Data Here'!M13</f>
        <v>107702443</v>
      </c>
      <c r="I10" s="116"/>
      <c r="J10" s="144"/>
    </row>
    <row r="11" spans="1:11" ht="15" customHeight="1" x14ac:dyDescent="0.25">
      <c r="A11" s="2" t="s">
        <v>8</v>
      </c>
      <c r="B11" s="143">
        <f>+'Copy Other Data Here'!K8</f>
        <v>1413909</v>
      </c>
      <c r="C11" s="143">
        <f>+'Copy Other Data Here'!L8</f>
        <v>1336966</v>
      </c>
      <c r="D11" s="143">
        <f>+'Copy Other Data Here'!M8</f>
        <v>1144539</v>
      </c>
      <c r="E11" s="116"/>
      <c r="F11" s="143">
        <f>+'Copy Other Data Here'!K14</f>
        <v>16577173</v>
      </c>
      <c r="G11" s="143">
        <f>+'Copy Other Data Here'!L14</f>
        <v>16947834</v>
      </c>
      <c r="H11" s="143">
        <f>+'Copy Other Data Here'!M14</f>
        <v>17059140</v>
      </c>
      <c r="I11" s="116"/>
      <c r="J11" s="144"/>
    </row>
    <row r="12" spans="1:11" ht="15" customHeight="1" x14ac:dyDescent="0.25">
      <c r="A12" s="2" t="s">
        <v>9</v>
      </c>
      <c r="B12" s="143">
        <f>+'Copy Other Data Here'!K9</f>
        <v>211682</v>
      </c>
      <c r="C12" s="143">
        <f>+'Copy Other Data Here'!L9</f>
        <v>179840</v>
      </c>
      <c r="D12" s="143">
        <f>+'Copy Other Data Here'!M9</f>
        <v>115112</v>
      </c>
      <c r="E12" s="116"/>
      <c r="F12" s="143">
        <f>+'Copy Other Data Here'!K15</f>
        <v>2159900</v>
      </c>
      <c r="G12" s="143">
        <f>+'Copy Other Data Here'!L15</f>
        <v>2195951</v>
      </c>
      <c r="H12" s="143">
        <f>+'Copy Other Data Here'!M15</f>
        <v>2206553</v>
      </c>
      <c r="I12" s="116"/>
      <c r="J12" s="144"/>
    </row>
    <row r="13" spans="1:11" ht="15" customHeight="1" x14ac:dyDescent="0.25">
      <c r="A13" s="2" t="s">
        <v>10</v>
      </c>
      <c r="B13" s="145">
        <f>+'Copy Other Data Here'!K10</f>
        <v>63663243</v>
      </c>
      <c r="C13" s="145">
        <f>+'Copy Other Data Here'!L10</f>
        <v>56752458</v>
      </c>
      <c r="D13" s="145">
        <f>+'Copy Other Data Here'!M10</f>
        <v>47728646</v>
      </c>
      <c r="E13" s="116"/>
      <c r="F13" s="143">
        <f>+'Copy Other Data Here'!K16</f>
        <v>873094001</v>
      </c>
      <c r="G13" s="143">
        <f>+'Copy Other Data Here'!L16</f>
        <v>869375898</v>
      </c>
      <c r="H13" s="143">
        <f>+'Copy Other Data Here'!M16</f>
        <v>841586276</v>
      </c>
      <c r="I13" s="116"/>
      <c r="J13" s="146"/>
      <c r="K13" s="9"/>
    </row>
    <row r="14" spans="1:11" ht="15" customHeight="1" x14ac:dyDescent="0.25">
      <c r="A14" s="2" t="s">
        <v>11</v>
      </c>
      <c r="B14" s="147">
        <f>SUM(B9:B13)</f>
        <v>87041971</v>
      </c>
      <c r="C14" s="147">
        <f>SUM(C9:C13)</f>
        <v>71578939</v>
      </c>
      <c r="D14" s="147">
        <f>SUM(D9:D13)</f>
        <v>56164814</v>
      </c>
      <c r="E14" s="116"/>
      <c r="F14" s="148">
        <f>SUM(F9:F13)</f>
        <v>1130898506.5999999</v>
      </c>
      <c r="G14" s="148">
        <f>SUM(G9:G13)</f>
        <v>1130837436.5999999</v>
      </c>
      <c r="H14" s="147">
        <f>SUM(H9:H13)</f>
        <v>1104326024</v>
      </c>
      <c r="I14" s="116"/>
      <c r="J14" s="130"/>
      <c r="K14" s="9"/>
    </row>
    <row r="15" spans="1:11" x14ac:dyDescent="0.25">
      <c r="B15" s="116"/>
      <c r="C15" s="116"/>
      <c r="D15" s="116"/>
      <c r="E15" s="116"/>
      <c r="F15" s="116"/>
      <c r="G15" s="116"/>
      <c r="H15" s="116"/>
      <c r="I15" s="116"/>
      <c r="J15" s="116"/>
      <c r="K15" s="9"/>
    </row>
    <row r="16" spans="1:11" x14ac:dyDescent="0.25">
      <c r="J16" s="67"/>
    </row>
    <row r="17" spans="1:11" x14ac:dyDescent="0.25">
      <c r="J17" s="67"/>
    </row>
    <row r="18" spans="1:11" x14ac:dyDescent="0.25">
      <c r="J18" s="67"/>
    </row>
    <row r="19" spans="1:11" x14ac:dyDescent="0.25">
      <c r="F19" s="4"/>
      <c r="G19" s="4"/>
      <c r="H19" s="4"/>
      <c r="J19" s="15"/>
    </row>
    <row r="20" spans="1:11" x14ac:dyDescent="0.25">
      <c r="B20" s="188" t="s">
        <v>12</v>
      </c>
      <c r="C20" s="189"/>
      <c r="D20" s="190"/>
      <c r="F20" s="191"/>
      <c r="G20" s="4"/>
      <c r="H20" s="4"/>
      <c r="J20" s="68"/>
    </row>
    <row r="21" spans="1:11" x14ac:dyDescent="0.25">
      <c r="B21" s="10">
        <f>+B7</f>
        <v>44680</v>
      </c>
      <c r="C21" s="10">
        <f>+C7</f>
        <v>44711</v>
      </c>
      <c r="D21" s="10">
        <f>+D7</f>
        <v>44742</v>
      </c>
      <c r="F21" s="139"/>
      <c r="G21" s="5"/>
      <c r="H21" s="9"/>
      <c r="J21" s="69"/>
    </row>
    <row r="22" spans="1:11" x14ac:dyDescent="0.25">
      <c r="B22" s="11">
        <f t="shared" ref="B22:D22" si="1">+B8</f>
        <v>2022</v>
      </c>
      <c r="C22" s="12">
        <f t="shared" si="1"/>
        <v>2022</v>
      </c>
      <c r="D22" s="12">
        <f t="shared" si="1"/>
        <v>2022</v>
      </c>
      <c r="F22" s="9"/>
      <c r="G22" s="9"/>
      <c r="J22" s="16"/>
    </row>
    <row r="23" spans="1:11" x14ac:dyDescent="0.25">
      <c r="A23" s="2" t="s">
        <v>6</v>
      </c>
      <c r="B23" s="143">
        <f>+'Copy Other Data Here'!K20</f>
        <v>201109</v>
      </c>
      <c r="C23" s="143">
        <f>+'Copy Other Data Here'!L20</f>
        <v>201087</v>
      </c>
      <c r="D23" s="143">
        <f>+'Copy Other Data Here'!M20</f>
        <v>201004</v>
      </c>
      <c r="F23" s="13"/>
      <c r="G23" s="13"/>
    </row>
    <row r="24" spans="1:11" x14ac:dyDescent="0.25">
      <c r="A24" s="2" t="s">
        <v>7</v>
      </c>
      <c r="B24" s="143">
        <f>+'Copy Other Data Here'!K21</f>
        <v>27325</v>
      </c>
      <c r="C24" s="143">
        <f>+'Copy Other Data Here'!L21</f>
        <v>27282</v>
      </c>
      <c r="D24" s="143">
        <f>+'Copy Other Data Here'!M21</f>
        <v>27246</v>
      </c>
      <c r="F24" s="13"/>
      <c r="G24" s="13"/>
      <c r="J24" s="69"/>
    </row>
    <row r="25" spans="1:11" x14ac:dyDescent="0.25">
      <c r="A25" s="2" t="s">
        <v>8</v>
      </c>
      <c r="B25" s="143">
        <f>+'Copy Other Data Here'!K22</f>
        <v>513</v>
      </c>
      <c r="C25" s="143">
        <f>+'Copy Other Data Here'!L22</f>
        <v>513</v>
      </c>
      <c r="D25" s="143">
        <f>+'Copy Other Data Here'!M22</f>
        <v>512</v>
      </c>
      <c r="F25" s="13"/>
      <c r="G25" s="13"/>
      <c r="J25" s="3"/>
    </row>
    <row r="26" spans="1:11" x14ac:dyDescent="0.25">
      <c r="A26" s="2" t="s">
        <v>9</v>
      </c>
      <c r="B26" s="143">
        <f>+'Copy Other Data Here'!K23</f>
        <v>7</v>
      </c>
      <c r="C26" s="143">
        <f>+'Copy Other Data Here'!L23</f>
        <v>7</v>
      </c>
      <c r="D26" s="143">
        <f>+'Copy Other Data Here'!M23</f>
        <v>7</v>
      </c>
      <c r="F26" s="13"/>
      <c r="G26" s="13"/>
      <c r="J26" s="16"/>
    </row>
    <row r="27" spans="1:11" x14ac:dyDescent="0.25">
      <c r="A27" s="2" t="s">
        <v>10</v>
      </c>
      <c r="B27" s="143">
        <f>+'Copy Other Data Here'!K24</f>
        <v>202</v>
      </c>
      <c r="C27" s="143">
        <f>+'Copy Other Data Here'!L24</f>
        <v>203</v>
      </c>
      <c r="D27" s="143">
        <f>+'Copy Other Data Here'!M24</f>
        <v>203</v>
      </c>
      <c r="F27" s="13"/>
      <c r="G27" s="13"/>
      <c r="J27" s="66"/>
      <c r="K27" s="9"/>
    </row>
    <row r="28" spans="1:11" x14ac:dyDescent="0.25">
      <c r="A28" s="2" t="s">
        <v>11</v>
      </c>
      <c r="B28" s="147">
        <f>SUM(B23:B27)</f>
        <v>229156</v>
      </c>
      <c r="C28" s="147">
        <f>SUM(C23:C27)</f>
        <v>229092</v>
      </c>
      <c r="D28" s="147">
        <f>SUM(D23:D27)</f>
        <v>228972</v>
      </c>
      <c r="F28" s="13"/>
      <c r="G28" s="13"/>
      <c r="H28" s="13"/>
      <c r="J28" s="3"/>
    </row>
    <row r="29" spans="1:11" x14ac:dyDescent="0.25">
      <c r="J29" s="3"/>
    </row>
  </sheetData>
  <mergeCells count="6">
    <mergeCell ref="B20:D20"/>
    <mergeCell ref="B5:H5"/>
    <mergeCell ref="B6:D6"/>
    <mergeCell ref="A2:H2"/>
    <mergeCell ref="A1:H1"/>
    <mergeCell ref="A3:H3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6"/>
  <sheetViews>
    <sheetView zoomScaleNormal="100" zoomScaleSheetLayoutView="85" workbookViewId="0">
      <selection activeCell="K44" sqref="K44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34.28515625" style="1" customWidth="1"/>
    <col min="4" max="4" width="16.28515625" style="149" customWidth="1"/>
    <col min="5" max="5" width="16.28515625" style="151" customWidth="1"/>
    <col min="6" max="16384" width="9.140625" style="1"/>
  </cols>
  <sheetData>
    <row r="1" spans="1:5" ht="21" customHeight="1" x14ac:dyDescent="0.25">
      <c r="E1" s="150"/>
    </row>
    <row r="2" spans="1:5" ht="18.75" customHeight="1" x14ac:dyDescent="0.25">
      <c r="A2" s="4" t="s">
        <v>13</v>
      </c>
      <c r="B2" s="4"/>
      <c r="C2" s="4"/>
      <c r="D2" s="51"/>
      <c r="E2" s="51"/>
    </row>
    <row r="3" spans="1:5" ht="18" customHeight="1" x14ac:dyDescent="0.25">
      <c r="A3" s="4" t="s">
        <v>14</v>
      </c>
      <c r="B3" s="4"/>
      <c r="C3" s="4"/>
      <c r="D3" s="51"/>
      <c r="E3" s="51"/>
    </row>
    <row r="4" spans="1:5" x14ac:dyDescent="0.25">
      <c r="A4" s="4" t="s">
        <v>15</v>
      </c>
      <c r="B4" s="4"/>
      <c r="C4" s="4"/>
      <c r="D4" s="51"/>
      <c r="E4" s="51"/>
    </row>
    <row r="5" spans="1:5" x14ac:dyDescent="0.25">
      <c r="A5" s="172" t="str">
        <f>"Month and Twelve Months Ended " &amp; TEXT(DATE(YEAR(StatementDate),MONTH(StatementDate)-1,1)-1,"m/d/yyy")</f>
        <v>Month and Twelve Months Ended 4/30/2022</v>
      </c>
      <c r="B5" s="172"/>
      <c r="C5" s="172"/>
      <c r="D5" s="172"/>
      <c r="E5" s="172"/>
    </row>
    <row r="6" spans="1:5" x14ac:dyDescent="0.25">
      <c r="A6" s="19"/>
      <c r="D6" s="20"/>
      <c r="E6" s="20"/>
    </row>
    <row r="7" spans="1:5" ht="15.75" thickBot="1" x14ac:dyDescent="0.3">
      <c r="A7" s="4"/>
      <c r="B7" s="17"/>
      <c r="C7" s="17"/>
      <c r="D7" s="18"/>
      <c r="E7" s="18"/>
    </row>
    <row r="8" spans="1:5" x14ac:dyDescent="0.25">
      <c r="A8" s="21"/>
      <c r="B8" s="22"/>
      <c r="C8" s="22"/>
      <c r="D8" s="23" t="s">
        <v>16</v>
      </c>
      <c r="E8" s="24" t="s">
        <v>17</v>
      </c>
    </row>
    <row r="9" spans="1:5" x14ac:dyDescent="0.25">
      <c r="A9" s="25" t="s">
        <v>18</v>
      </c>
      <c r="D9" s="116"/>
      <c r="E9" s="26"/>
    </row>
    <row r="10" spans="1:5" x14ac:dyDescent="0.25">
      <c r="A10" s="25"/>
      <c r="B10" s="1" t="s">
        <v>19</v>
      </c>
      <c r="D10" s="27">
        <f>+'Copy Allocation Report Here'!C10</f>
        <v>23817529.109999999</v>
      </c>
      <c r="E10" s="28">
        <f>+'Copy Allocation Report Here'!F10</f>
        <v>284916666.47000003</v>
      </c>
    </row>
    <row r="11" spans="1:5" x14ac:dyDescent="0.25">
      <c r="A11" s="25"/>
      <c r="B11" s="1" t="s">
        <v>20</v>
      </c>
      <c r="D11" s="27">
        <f>+'Copy Allocation Report Here'!C14</f>
        <v>2167419.0299999998</v>
      </c>
      <c r="E11" s="28">
        <f>+'Copy Allocation Report Here'!F14</f>
        <v>27153777.870000001</v>
      </c>
    </row>
    <row r="12" spans="1:5" x14ac:dyDescent="0.25">
      <c r="A12" s="25"/>
      <c r="B12" s="1" t="s">
        <v>21</v>
      </c>
      <c r="D12" s="29">
        <f>+'Copy Allocation Report Here'!C20-'Copy Allocation Report Here'!C14</f>
        <v>21010.839999999851</v>
      </c>
      <c r="E12" s="30">
        <f>+'Copy Allocation Report Here'!F20-'Copy Allocation Report Here'!F14</f>
        <v>-93230.370000001043</v>
      </c>
    </row>
    <row r="13" spans="1:5" x14ac:dyDescent="0.25">
      <c r="A13" s="25"/>
      <c r="D13" s="31">
        <f>SUM(D10:D12)</f>
        <v>26005958.98</v>
      </c>
      <c r="E13" s="26">
        <f>SUM(E10:E12)</f>
        <v>311977213.97000003</v>
      </c>
    </row>
    <row r="14" spans="1:5" x14ac:dyDescent="0.25">
      <c r="A14" s="25" t="s">
        <v>22</v>
      </c>
      <c r="B14" s="1" t="s">
        <v>23</v>
      </c>
      <c r="D14" s="27">
        <f>+'Copy Allocation Report Here'!C30+'Copy Allocation Report Here'!C44</f>
        <v>14608604.119999999</v>
      </c>
      <c r="E14" s="28">
        <f>+'Copy Allocation Report Here'!F30+'Copy Allocation Report Here'!F44</f>
        <v>169097961.59999999</v>
      </c>
    </row>
    <row r="15" spans="1:5" x14ac:dyDescent="0.25">
      <c r="A15" s="25"/>
      <c r="B15" s="1" t="s">
        <v>24</v>
      </c>
      <c r="D15" s="27">
        <f>+'Copy Allocation Report Here'!C46</f>
        <v>2425376.5299999998</v>
      </c>
      <c r="E15" s="28">
        <f>+'Copy Allocation Report Here'!F46</f>
        <v>25798089.710000001</v>
      </c>
    </row>
    <row r="16" spans="1:5" x14ac:dyDescent="0.25">
      <c r="A16" s="25" t="s">
        <v>25</v>
      </c>
      <c r="D16" s="32">
        <f>D13-D14-D15</f>
        <v>8971978.3300000019</v>
      </c>
      <c r="E16" s="33">
        <f>E13-E14-E15</f>
        <v>117081162.66000003</v>
      </c>
    </row>
    <row r="17" spans="1:5" x14ac:dyDescent="0.25">
      <c r="A17" s="25" t="s">
        <v>26</v>
      </c>
      <c r="D17" s="31"/>
      <c r="E17" s="26"/>
    </row>
    <row r="18" spans="1:5" x14ac:dyDescent="0.25">
      <c r="A18" s="25"/>
      <c r="B18" s="1" t="s">
        <v>27</v>
      </c>
      <c r="D18" s="31">
        <f>'Copy Allocation Report Here'!C50</f>
        <v>24573.08</v>
      </c>
      <c r="E18" s="26">
        <f>'Copy Allocation Report Here'!F50</f>
        <v>418493.39</v>
      </c>
    </row>
    <row r="19" spans="1:5" x14ac:dyDescent="0.25">
      <c r="A19" s="25"/>
      <c r="B19" s="1" t="s">
        <v>28</v>
      </c>
      <c r="D19" s="27">
        <f>+'Copy Allocation Report Here'!C78</f>
        <v>1624376.39</v>
      </c>
      <c r="E19" s="28">
        <f>+'Copy Allocation Report Here'!F78</f>
        <v>20472113.290000003</v>
      </c>
    </row>
    <row r="20" spans="1:5" x14ac:dyDescent="0.25">
      <c r="A20" s="25"/>
      <c r="B20" s="1" t="s">
        <v>29</v>
      </c>
      <c r="D20" s="27">
        <f>+'Copy Allocation Report Here'!C86</f>
        <v>440617.9</v>
      </c>
      <c r="E20" s="28">
        <f>+'Copy Allocation Report Here'!F86</f>
        <v>4952333.9399999995</v>
      </c>
    </row>
    <row r="21" spans="1:5" x14ac:dyDescent="0.25">
      <c r="A21" s="25"/>
      <c r="B21" s="1" t="s">
        <v>30</v>
      </c>
      <c r="D21" s="27">
        <f>+'Copy Allocation Report Here'!C93</f>
        <v>724318.14000000013</v>
      </c>
      <c r="E21" s="28">
        <f>+'Copy Allocation Report Here'!F93</f>
        <v>7475360.6000000006</v>
      </c>
    </row>
    <row r="22" spans="1:5" x14ac:dyDescent="0.25">
      <c r="A22" s="25"/>
      <c r="B22" s="1" t="s">
        <v>31</v>
      </c>
      <c r="D22" s="27">
        <f>+'Copy Allocation Report Here'!C100</f>
        <v>1870.84</v>
      </c>
      <c r="E22" s="28">
        <f>+'Copy Allocation Report Here'!F100</f>
        <v>23012.11</v>
      </c>
    </row>
    <row r="23" spans="1:5" x14ac:dyDescent="0.25">
      <c r="A23" s="25"/>
      <c r="B23" s="1" t="s">
        <v>32</v>
      </c>
      <c r="D23" s="27">
        <f>+'Copy Allocation Report Here'!C116</f>
        <v>2224937.81</v>
      </c>
      <c r="E23" s="28">
        <f>+'Copy Allocation Report Here'!F116</f>
        <v>21250708.469999999</v>
      </c>
    </row>
    <row r="24" spans="1:5" x14ac:dyDescent="0.25">
      <c r="A24" s="25"/>
      <c r="B24" s="1" t="s">
        <v>33</v>
      </c>
      <c r="D24" s="27">
        <f>+'Copy Allocation Report Here'!C128</f>
        <v>2438489.61</v>
      </c>
      <c r="E24" s="28">
        <f>+'Copy Allocation Report Here'!F128</f>
        <v>28664893.609999999</v>
      </c>
    </row>
    <row r="25" spans="1:5" x14ac:dyDescent="0.25">
      <c r="A25" s="25"/>
      <c r="B25" s="1" t="s">
        <v>34</v>
      </c>
      <c r="D25" s="27">
        <f>+'Copy Allocation Report Here'!C133</f>
        <v>267853.31999999995</v>
      </c>
      <c r="E25" s="28">
        <f>+'Copy Allocation Report Here'!F133</f>
        <v>5238800.1999999993</v>
      </c>
    </row>
    <row r="26" spans="1:5" x14ac:dyDescent="0.25">
      <c r="A26" s="25"/>
      <c r="B26" s="1" t="s">
        <v>35</v>
      </c>
      <c r="D26" s="27">
        <f>+'Copy Allocation Report Here'!C142</f>
        <v>-159237.94</v>
      </c>
      <c r="E26" s="28">
        <f>+'Copy Allocation Report Here'!F142</f>
        <v>858936.21999999951</v>
      </c>
    </row>
    <row r="27" spans="1:5" x14ac:dyDescent="0.25">
      <c r="A27" s="25"/>
      <c r="C27" s="1" t="s">
        <v>36</v>
      </c>
      <c r="D27" s="32">
        <f>SUM(D18:D26)</f>
        <v>7587799.1499999994</v>
      </c>
      <c r="E27" s="33">
        <f>SUM(E18:E26)</f>
        <v>89354651.829999998</v>
      </c>
    </row>
    <row r="28" spans="1:5" ht="15.75" thickBot="1" x14ac:dyDescent="0.3">
      <c r="A28" s="25" t="s">
        <v>37</v>
      </c>
      <c r="D28" s="34">
        <f>D16-D27</f>
        <v>1384179.1800000025</v>
      </c>
      <c r="E28" s="35">
        <f>E16-E27</f>
        <v>27726510.830000028</v>
      </c>
    </row>
    <row r="29" spans="1:5" ht="15.75" thickTop="1" x14ac:dyDescent="0.25">
      <c r="A29" s="25"/>
      <c r="D29" s="31"/>
      <c r="E29" s="26"/>
    </row>
    <row r="30" spans="1:5" ht="15.75" thickBot="1" x14ac:dyDescent="0.3">
      <c r="A30" s="25" t="s">
        <v>38</v>
      </c>
      <c r="D30" s="36">
        <f>D47</f>
        <v>521129743.38477993</v>
      </c>
      <c r="E30" s="37">
        <f>E47</f>
        <v>502277047.41833353</v>
      </c>
    </row>
    <row r="31" spans="1:5" ht="15.75" thickTop="1" x14ac:dyDescent="0.25">
      <c r="A31" s="25"/>
      <c r="D31" s="31"/>
      <c r="E31" s="26"/>
    </row>
    <row r="32" spans="1:5" ht="15.75" thickBot="1" x14ac:dyDescent="0.3">
      <c r="A32" s="38" t="s">
        <v>39</v>
      </c>
      <c r="B32" s="39"/>
      <c r="C32" s="39"/>
      <c r="D32" s="40">
        <f>D28/D30</f>
        <v>2.6561124126395982E-3</v>
      </c>
      <c r="E32" s="41">
        <f>E28/E30</f>
        <v>5.520162820999331E-2</v>
      </c>
    </row>
    <row r="33" spans="1:5" ht="16.5" thickTop="1" thickBot="1" x14ac:dyDescent="0.3">
      <c r="A33" s="42"/>
      <c r="B33" s="43"/>
      <c r="C33" s="43"/>
      <c r="D33" s="44"/>
      <c r="E33" s="45"/>
    </row>
    <row r="34" spans="1:5" x14ac:dyDescent="0.25">
      <c r="D34" s="20"/>
      <c r="E34" s="20"/>
    </row>
    <row r="35" spans="1:5" x14ac:dyDescent="0.25">
      <c r="A35" s="1" t="s">
        <v>40</v>
      </c>
      <c r="D35" s="20"/>
      <c r="E35" s="20"/>
    </row>
    <row r="36" spans="1:5" ht="15.75" thickBot="1" x14ac:dyDescent="0.3">
      <c r="D36" s="108" t="s">
        <v>16</v>
      </c>
      <c r="E36" s="108" t="s">
        <v>17</v>
      </c>
    </row>
    <row r="37" spans="1:5" x14ac:dyDescent="0.25">
      <c r="A37" s="47" t="s">
        <v>41</v>
      </c>
      <c r="B37" s="48"/>
      <c r="C37" s="48"/>
      <c r="D37" s="64">
        <f>'Copy Other Data Here'!C6</f>
        <v>1017117650.87</v>
      </c>
      <c r="E37" s="65">
        <f>+'Copy Other Data Here'!C19</f>
        <v>986827020.76833344</v>
      </c>
    </row>
    <row r="38" spans="1:5" x14ac:dyDescent="0.25">
      <c r="A38" s="25" t="s">
        <v>42</v>
      </c>
      <c r="D38" s="29">
        <f>'Copy Other Data Here'!C7</f>
        <v>-441662557.31999999</v>
      </c>
      <c r="E38" s="30">
        <f>+'Copy Other Data Here'!C20</f>
        <v>-429643186.00624996</v>
      </c>
    </row>
    <row r="39" spans="1:5" x14ac:dyDescent="0.25">
      <c r="A39" s="25" t="s">
        <v>43</v>
      </c>
      <c r="D39" s="31">
        <f>D37+D38</f>
        <v>575455093.54999995</v>
      </c>
      <c r="E39" s="26">
        <f>E37+E38</f>
        <v>557183834.76208353</v>
      </c>
    </row>
    <row r="40" spans="1:5" x14ac:dyDescent="0.25">
      <c r="A40" s="25"/>
      <c r="D40" s="31"/>
      <c r="E40" s="26"/>
    </row>
    <row r="41" spans="1:5" x14ac:dyDescent="0.25">
      <c r="A41" s="25" t="s">
        <v>44</v>
      </c>
      <c r="D41" s="31"/>
      <c r="E41" s="26"/>
    </row>
    <row r="42" spans="1:5" x14ac:dyDescent="0.25">
      <c r="A42" s="25"/>
      <c r="B42" s="1" t="s">
        <v>45</v>
      </c>
      <c r="D42" s="27">
        <f>'Copy Other Data Here'!C9</f>
        <v>-3584333.79</v>
      </c>
      <c r="E42" s="28">
        <f>+'Copy Other Data Here'!C22</f>
        <v>-3299448.1862499998</v>
      </c>
    </row>
    <row r="43" spans="1:5" x14ac:dyDescent="0.25">
      <c r="A43" s="25"/>
      <c r="B43" s="1" t="s">
        <v>46</v>
      </c>
      <c r="D43" s="29">
        <f>'Copy Other Data Here'!C10</f>
        <v>-77440263.189999998</v>
      </c>
      <c r="E43" s="30">
        <f>+'Copy Other Data Here'!C23</f>
        <v>-77338052.847499996</v>
      </c>
    </row>
    <row r="44" spans="1:5" x14ac:dyDescent="0.25">
      <c r="A44" s="25"/>
      <c r="C44" s="1" t="s">
        <v>47</v>
      </c>
      <c r="D44" s="31">
        <f>D39+SUM(D42:D43)</f>
        <v>494430496.56999993</v>
      </c>
      <c r="E44" s="26">
        <f>E39+SUM(E42:E43)</f>
        <v>476546333.72833353</v>
      </c>
    </row>
    <row r="45" spans="1:5" x14ac:dyDescent="0.25">
      <c r="A45" s="25"/>
      <c r="D45" s="31"/>
      <c r="E45" s="26"/>
    </row>
    <row r="46" spans="1:5" x14ac:dyDescent="0.25">
      <c r="A46" s="25" t="s">
        <v>48</v>
      </c>
      <c r="D46" s="29">
        <f>'Copy Other Data Here'!C12</f>
        <v>26699246.814780001</v>
      </c>
      <c r="E46" s="30">
        <f>'Copy Other Data Here'!C25</f>
        <v>25730713.690000001</v>
      </c>
    </row>
    <row r="47" spans="1:5" ht="15.75" thickBot="1" x14ac:dyDescent="0.3">
      <c r="A47" s="42" t="s">
        <v>49</v>
      </c>
      <c r="B47" s="43"/>
      <c r="C47" s="43"/>
      <c r="D47" s="49">
        <f>D44+D46</f>
        <v>521129743.38477993</v>
      </c>
      <c r="E47" s="50">
        <f>E44+E46</f>
        <v>502277047.41833353</v>
      </c>
    </row>
    <row r="48" spans="1:5" x14ac:dyDescent="0.25">
      <c r="D48" s="20"/>
      <c r="E48" s="20"/>
    </row>
    <row r="49" spans="1:5" x14ac:dyDescent="0.25">
      <c r="A49" s="1" t="s">
        <v>50</v>
      </c>
      <c r="D49" s="20"/>
      <c r="E49" s="20"/>
    </row>
    <row r="50" spans="1:5" x14ac:dyDescent="0.25">
      <c r="D50" s="20"/>
      <c r="E50" s="20"/>
    </row>
    <row r="51" spans="1:5" x14ac:dyDescent="0.25">
      <c r="D51" s="20"/>
      <c r="E51" s="20"/>
    </row>
    <row r="52" spans="1:5" x14ac:dyDescent="0.25">
      <c r="D52" s="20"/>
      <c r="E52" s="20"/>
    </row>
    <row r="53" spans="1:5" x14ac:dyDescent="0.25">
      <c r="D53" s="20"/>
      <c r="E53" s="20"/>
    </row>
    <row r="54" spans="1:5" x14ac:dyDescent="0.25">
      <c r="D54" s="20"/>
      <c r="E54" s="20"/>
    </row>
    <row r="55" spans="1:5" x14ac:dyDescent="0.25">
      <c r="D55" s="20"/>
      <c r="E55" s="20"/>
    </row>
    <row r="56" spans="1:5" x14ac:dyDescent="0.25">
      <c r="D56" s="20"/>
      <c r="E56" s="20"/>
    </row>
  </sheetData>
  <mergeCells count="1">
    <mergeCell ref="A5:E5"/>
  </mergeCells>
  <printOptions horizontalCentered="1"/>
  <pageMargins left="0.5" right="0.5" top="1" bottom="1" header="0.5" footer="0.5"/>
  <pageSetup scale="73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56"/>
  <sheetViews>
    <sheetView zoomScaleNormal="100" zoomScaleSheetLayoutView="70" workbookViewId="0">
      <selection activeCell="K22" sqref="K22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34.28515625" style="1" customWidth="1"/>
    <col min="4" max="4" width="17.5703125" style="149" customWidth="1"/>
    <col min="5" max="5" width="17.5703125" style="151" customWidth="1"/>
    <col min="6" max="16384" width="9.140625" style="1"/>
  </cols>
  <sheetData>
    <row r="1" spans="1:5" ht="21" customHeight="1" x14ac:dyDescent="0.25">
      <c r="E1" s="150"/>
    </row>
    <row r="2" spans="1:5" ht="18.75" customHeight="1" x14ac:dyDescent="0.25">
      <c r="A2" s="4" t="s">
        <v>13</v>
      </c>
      <c r="B2" s="4"/>
      <c r="C2" s="4"/>
      <c r="D2" s="51"/>
      <c r="E2" s="51"/>
    </row>
    <row r="3" spans="1:5" ht="18" customHeight="1" x14ac:dyDescent="0.25">
      <c r="A3" s="4" t="s">
        <v>14</v>
      </c>
      <c r="B3" s="4"/>
      <c r="C3" s="4"/>
      <c r="D3" s="51"/>
      <c r="E3" s="51"/>
    </row>
    <row r="4" spans="1:5" x14ac:dyDescent="0.25">
      <c r="A4" s="4" t="s">
        <v>15</v>
      </c>
      <c r="B4" s="4"/>
      <c r="C4" s="4"/>
      <c r="D4" s="51"/>
      <c r="E4" s="51"/>
    </row>
    <row r="5" spans="1:5" x14ac:dyDescent="0.25">
      <c r="A5" s="172" t="str">
        <f>"Month and Twelve Months Ended " &amp; TEXT(DATE(YEAR(StatementDate),MONTH(StatementDate),1)-1,"m/d/yyy")</f>
        <v>Month and Twelve Months Ended 5/31/2022</v>
      </c>
      <c r="B5" s="172"/>
      <c r="C5" s="172"/>
      <c r="D5" s="172"/>
      <c r="E5" s="172"/>
    </row>
    <row r="6" spans="1:5" x14ac:dyDescent="0.25">
      <c r="A6" s="19"/>
      <c r="D6" s="20"/>
      <c r="E6" s="20"/>
    </row>
    <row r="7" spans="1:5" ht="15.75" thickBot="1" x14ac:dyDescent="0.3">
      <c r="A7" s="4"/>
      <c r="B7" s="17"/>
      <c r="C7" s="17"/>
      <c r="D7" s="18"/>
      <c r="E7" s="18"/>
    </row>
    <row r="8" spans="1:5" x14ac:dyDescent="0.25">
      <c r="A8" s="21"/>
      <c r="B8" s="22"/>
      <c r="C8" s="22"/>
      <c r="D8" s="23" t="s">
        <v>16</v>
      </c>
      <c r="E8" s="24" t="s">
        <v>17</v>
      </c>
    </row>
    <row r="9" spans="1:5" x14ac:dyDescent="0.25">
      <c r="A9" s="25" t="s">
        <v>18</v>
      </c>
      <c r="D9" s="116"/>
      <c r="E9" s="26"/>
    </row>
    <row r="10" spans="1:5" x14ac:dyDescent="0.25">
      <c r="A10" s="25"/>
      <c r="B10" s="1" t="s">
        <v>19</v>
      </c>
      <c r="D10" s="27">
        <f>+'Copy Allocation Report Here'!D10</f>
        <v>16035389.880000001</v>
      </c>
      <c r="E10" s="28">
        <f>+'Copy Allocation Report Here'!G10</f>
        <v>288930150.41000003</v>
      </c>
    </row>
    <row r="11" spans="1:5" x14ac:dyDescent="0.25">
      <c r="A11" s="25"/>
      <c r="B11" s="1" t="s">
        <v>20</v>
      </c>
      <c r="D11" s="27">
        <f>+'Copy Allocation Report Here'!D14</f>
        <v>2084161.36</v>
      </c>
      <c r="E11" s="28">
        <f>+'Copy Allocation Report Here'!G14</f>
        <v>27169559.890000001</v>
      </c>
    </row>
    <row r="12" spans="1:5" x14ac:dyDescent="0.25">
      <c r="A12" s="25"/>
      <c r="B12" s="1" t="s">
        <v>21</v>
      </c>
      <c r="D12" s="29">
        <f>+'Copy Allocation Report Here'!D20-'Copy Allocation Report Here'!D14</f>
        <v>-41326.299999999814</v>
      </c>
      <c r="E12" s="30">
        <f>+'Copy Allocation Report Here'!G20-'Copy Allocation Report Here'!G14</f>
        <v>-62796.070000000298</v>
      </c>
    </row>
    <row r="13" spans="1:5" x14ac:dyDescent="0.25">
      <c r="A13" s="25"/>
      <c r="D13" s="31">
        <f>SUM(D10:D12)</f>
        <v>18078224.940000001</v>
      </c>
      <c r="E13" s="26">
        <f>SUM(E10:E12)</f>
        <v>316036914.23000002</v>
      </c>
    </row>
    <row r="14" spans="1:5" x14ac:dyDescent="0.25">
      <c r="A14" s="25" t="s">
        <v>22</v>
      </c>
      <c r="B14" s="1" t="s">
        <v>23</v>
      </c>
      <c r="D14" s="27">
        <f>+'Copy Allocation Report Here'!D30+'Copy Allocation Report Here'!D44</f>
        <v>9210315.6999999993</v>
      </c>
      <c r="E14" s="28">
        <f>+'Copy Allocation Report Here'!G30+'Copy Allocation Report Here'!G44</f>
        <v>172086379.04999998</v>
      </c>
    </row>
    <row r="15" spans="1:5" x14ac:dyDescent="0.25">
      <c r="A15" s="25"/>
      <c r="B15" s="1" t="s">
        <v>24</v>
      </c>
      <c r="D15" s="27">
        <f>+'Copy Allocation Report Here'!D46</f>
        <v>1875235.37</v>
      </c>
      <c r="E15" s="28">
        <f>+'Copy Allocation Report Here'!G46</f>
        <v>26431400.759999998</v>
      </c>
    </row>
    <row r="16" spans="1:5" x14ac:dyDescent="0.25">
      <c r="A16" s="25" t="s">
        <v>25</v>
      </c>
      <c r="D16" s="32">
        <f>D13-D14-D15</f>
        <v>6992673.870000002</v>
      </c>
      <c r="E16" s="33">
        <f>E13-E14-E15</f>
        <v>117519134.42000005</v>
      </c>
    </row>
    <row r="17" spans="1:5" x14ac:dyDescent="0.25">
      <c r="A17" s="25" t="s">
        <v>26</v>
      </c>
      <c r="D17" s="31"/>
      <c r="E17" s="26"/>
    </row>
    <row r="18" spans="1:5" x14ac:dyDescent="0.25">
      <c r="A18" s="25"/>
      <c r="B18" s="1" t="s">
        <v>27</v>
      </c>
      <c r="D18" s="31">
        <f>'Copy Allocation Report Here'!D50</f>
        <v>25723.99</v>
      </c>
      <c r="E18" s="26">
        <f>'Copy Allocation Report Here'!G50</f>
        <v>422414.98</v>
      </c>
    </row>
    <row r="19" spans="1:5" x14ac:dyDescent="0.25">
      <c r="A19" s="25"/>
      <c r="B19" s="1" t="s">
        <v>28</v>
      </c>
      <c r="D19" s="27">
        <f>+'Copy Allocation Report Here'!D78</f>
        <v>2061656.6300000001</v>
      </c>
      <c r="E19" s="28">
        <f>+'Copy Allocation Report Here'!G78</f>
        <v>21002926.370000001</v>
      </c>
    </row>
    <row r="20" spans="1:5" x14ac:dyDescent="0.25">
      <c r="A20" s="25"/>
      <c r="B20" s="1" t="s">
        <v>29</v>
      </c>
      <c r="D20" s="27">
        <f>+'Copy Allocation Report Here'!D86</f>
        <v>606551.16</v>
      </c>
      <c r="E20" s="28">
        <f>+'Copy Allocation Report Here'!G86</f>
        <v>5109101.13</v>
      </c>
    </row>
    <row r="21" spans="1:5" x14ac:dyDescent="0.25">
      <c r="A21" s="25"/>
      <c r="B21" s="1" t="s">
        <v>30</v>
      </c>
      <c r="D21" s="27">
        <f>+'Copy Allocation Report Here'!D93</f>
        <v>419696.43</v>
      </c>
      <c r="E21" s="28">
        <f>+'Copy Allocation Report Here'!G93</f>
        <v>7597706.2299999986</v>
      </c>
    </row>
    <row r="22" spans="1:5" x14ac:dyDescent="0.25">
      <c r="A22" s="25"/>
      <c r="B22" s="1" t="s">
        <v>31</v>
      </c>
      <c r="D22" s="27">
        <f>+'Copy Allocation Report Here'!D100</f>
        <v>1960.24</v>
      </c>
      <c r="E22" s="28">
        <f>+'Copy Allocation Report Here'!G100</f>
        <v>23190.65</v>
      </c>
    </row>
    <row r="23" spans="1:5" x14ac:dyDescent="0.25">
      <c r="A23" s="25"/>
      <c r="B23" s="1" t="s">
        <v>32</v>
      </c>
      <c r="D23" s="27">
        <f>+'Copy Allocation Report Here'!D116</f>
        <v>1854933.69</v>
      </c>
      <c r="E23" s="28">
        <f>+'Copy Allocation Report Here'!G116</f>
        <v>21607324.899999999</v>
      </c>
    </row>
    <row r="24" spans="1:5" x14ac:dyDescent="0.25">
      <c r="A24" s="25"/>
      <c r="B24" s="1" t="s">
        <v>33</v>
      </c>
      <c r="D24" s="27">
        <f>+'Copy Allocation Report Here'!D128</f>
        <v>2447541.9</v>
      </c>
      <c r="E24" s="28">
        <f>+'Copy Allocation Report Here'!G128</f>
        <v>28744335.789999999</v>
      </c>
    </row>
    <row r="25" spans="1:5" x14ac:dyDescent="0.25">
      <c r="A25" s="25"/>
      <c r="B25" s="1" t="s">
        <v>34</v>
      </c>
      <c r="D25" s="27">
        <f>+'Copy Allocation Report Here'!D133</f>
        <v>361468.81</v>
      </c>
      <c r="E25" s="28">
        <f>+'Copy Allocation Report Here'!G133</f>
        <v>5214404.6100000003</v>
      </c>
    </row>
    <row r="26" spans="1:5" x14ac:dyDescent="0.25">
      <c r="A26" s="25"/>
      <c r="B26" s="1" t="s">
        <v>35</v>
      </c>
      <c r="D26" s="27">
        <f>+'Copy Allocation Report Here'!D142</f>
        <v>-595112.83000000007</v>
      </c>
      <c r="E26" s="28">
        <f>+'Copy Allocation Report Here'!G142</f>
        <v>675745.05000000168</v>
      </c>
    </row>
    <row r="27" spans="1:5" x14ac:dyDescent="0.25">
      <c r="A27" s="25"/>
      <c r="C27" s="1" t="s">
        <v>36</v>
      </c>
      <c r="D27" s="32">
        <f>SUM(D18:D26)</f>
        <v>7184420.0200000005</v>
      </c>
      <c r="E27" s="33">
        <f>SUM(E18:E26)</f>
        <v>90397149.709999993</v>
      </c>
    </row>
    <row r="28" spans="1:5" ht="15.75" thickBot="1" x14ac:dyDescent="0.3">
      <c r="A28" s="25" t="s">
        <v>37</v>
      </c>
      <c r="D28" s="34">
        <f>D16-D27</f>
        <v>-191746.14999999851</v>
      </c>
      <c r="E28" s="35">
        <f>E16-E27</f>
        <v>27121984.710000053</v>
      </c>
    </row>
    <row r="29" spans="1:5" ht="15.75" thickTop="1" x14ac:dyDescent="0.25">
      <c r="A29" s="25"/>
      <c r="D29" s="31"/>
      <c r="E29" s="26"/>
    </row>
    <row r="30" spans="1:5" ht="15.75" thickBot="1" x14ac:dyDescent="0.3">
      <c r="A30" s="25" t="s">
        <v>38</v>
      </c>
      <c r="D30" s="36">
        <f>D47</f>
        <v>523057792.54733598</v>
      </c>
      <c r="E30" s="37">
        <f>E47</f>
        <v>505864493.04083359</v>
      </c>
    </row>
    <row r="31" spans="1:5" ht="15.75" thickTop="1" x14ac:dyDescent="0.25">
      <c r="A31" s="25"/>
      <c r="D31" s="31"/>
      <c r="E31" s="26"/>
    </row>
    <row r="32" spans="1:5" ht="15.75" thickBot="1" x14ac:dyDescent="0.3">
      <c r="A32" s="38" t="s">
        <v>39</v>
      </c>
      <c r="B32" s="39"/>
      <c r="C32" s="39"/>
      <c r="D32" s="40">
        <f>D28/D30</f>
        <v>-3.6658692926871126E-4</v>
      </c>
      <c r="E32" s="41">
        <f>E28/E30</f>
        <v>5.3615118442026641E-2</v>
      </c>
    </row>
    <row r="33" spans="1:5" ht="16.5" thickTop="1" thickBot="1" x14ac:dyDescent="0.3">
      <c r="A33" s="42"/>
      <c r="B33" s="43"/>
      <c r="C33" s="43"/>
      <c r="D33" s="44"/>
      <c r="E33" s="45"/>
    </row>
    <row r="34" spans="1:5" x14ac:dyDescent="0.25">
      <c r="D34" s="20"/>
      <c r="E34" s="20"/>
    </row>
    <row r="35" spans="1:5" x14ac:dyDescent="0.25">
      <c r="A35" s="1" t="s">
        <v>40</v>
      </c>
      <c r="D35" s="20"/>
      <c r="E35" s="20"/>
    </row>
    <row r="36" spans="1:5" ht="15.75" thickBot="1" x14ac:dyDescent="0.3">
      <c r="D36" s="108" t="s">
        <v>16</v>
      </c>
      <c r="E36" s="108" t="s">
        <v>17</v>
      </c>
    </row>
    <row r="37" spans="1:5" x14ac:dyDescent="0.25">
      <c r="A37" s="47" t="s">
        <v>41</v>
      </c>
      <c r="B37" s="48"/>
      <c r="C37" s="48"/>
      <c r="D37" s="64">
        <f>'Copy Other Data Here'!D6</f>
        <v>1020159601.29</v>
      </c>
      <c r="E37" s="65">
        <f>+'Copy Other Data Here'!D19</f>
        <v>991458273.59041679</v>
      </c>
    </row>
    <row r="38" spans="1:5" x14ac:dyDescent="0.25">
      <c r="A38" s="25" t="s">
        <v>42</v>
      </c>
      <c r="D38" s="29">
        <f>'Copy Other Data Here'!D7</f>
        <v>-443797909.53999996</v>
      </c>
      <c r="E38" s="30">
        <f>+'Copy Other Data Here'!D20</f>
        <v>-431685468.89458323</v>
      </c>
    </row>
    <row r="39" spans="1:5" x14ac:dyDescent="0.25">
      <c r="A39" s="25" t="s">
        <v>43</v>
      </c>
      <c r="D39" s="31">
        <f>D37+D38</f>
        <v>576361691.75</v>
      </c>
      <c r="E39" s="26">
        <f>E37+E38</f>
        <v>559772804.69583356</v>
      </c>
    </row>
    <row r="40" spans="1:5" x14ac:dyDescent="0.25">
      <c r="A40" s="25"/>
      <c r="D40" s="31"/>
      <c r="E40" s="26"/>
    </row>
    <row r="41" spans="1:5" x14ac:dyDescent="0.25">
      <c r="A41" s="25" t="s">
        <v>44</v>
      </c>
      <c r="D41" s="31"/>
      <c r="E41" s="26"/>
    </row>
    <row r="42" spans="1:5" x14ac:dyDescent="0.25">
      <c r="A42" s="25"/>
      <c r="B42" s="1" t="s">
        <v>45</v>
      </c>
      <c r="D42" s="27">
        <f>'Copy Other Data Here'!D9</f>
        <v>-3586907.3200000003</v>
      </c>
      <c r="E42" s="28">
        <f>+'Copy Other Data Here'!D22</f>
        <v>-3344460.7274999996</v>
      </c>
    </row>
    <row r="43" spans="1:5" x14ac:dyDescent="0.25">
      <c r="A43" s="25"/>
      <c r="B43" s="1" t="s">
        <v>46</v>
      </c>
      <c r="D43" s="29">
        <f>'Copy Other Data Here'!D10</f>
        <v>-77407995.390000015</v>
      </c>
      <c r="E43" s="30">
        <f>+'Copy Other Data Here'!D23</f>
        <v>-77340793.277500018</v>
      </c>
    </row>
    <row r="44" spans="1:5" x14ac:dyDescent="0.25">
      <c r="A44" s="25"/>
      <c r="C44" s="1" t="s">
        <v>47</v>
      </c>
      <c r="D44" s="31">
        <f>D39+SUM(D42:D43)</f>
        <v>495366789.03999996</v>
      </c>
      <c r="E44" s="26">
        <f>E39+SUM(E42:E43)</f>
        <v>479087550.69083357</v>
      </c>
    </row>
    <row r="45" spans="1:5" x14ac:dyDescent="0.25">
      <c r="A45" s="25"/>
      <c r="D45" s="31"/>
      <c r="E45" s="26"/>
    </row>
    <row r="46" spans="1:5" x14ac:dyDescent="0.25">
      <c r="A46" s="25" t="s">
        <v>48</v>
      </c>
      <c r="D46" s="29">
        <f>'Copy Other Data Here'!D12</f>
        <v>27691003.507335998</v>
      </c>
      <c r="E46" s="30">
        <f>+'Copy Other Data Here'!D25</f>
        <v>26776942.350000001</v>
      </c>
    </row>
    <row r="47" spans="1:5" ht="15.75" thickBot="1" x14ac:dyDescent="0.3">
      <c r="A47" s="42" t="s">
        <v>49</v>
      </c>
      <c r="B47" s="43"/>
      <c r="C47" s="43"/>
      <c r="D47" s="49">
        <f>D44+D46</f>
        <v>523057792.54733598</v>
      </c>
      <c r="E47" s="50">
        <f>E44+E46</f>
        <v>505864493.04083359</v>
      </c>
    </row>
    <row r="48" spans="1:5" x14ac:dyDescent="0.25">
      <c r="D48" s="20"/>
      <c r="E48" s="20"/>
    </row>
    <row r="49" spans="1:5" x14ac:dyDescent="0.25">
      <c r="A49" s="1" t="s">
        <v>50</v>
      </c>
      <c r="D49" s="20"/>
      <c r="E49" s="20"/>
    </row>
    <row r="50" spans="1:5" x14ac:dyDescent="0.25">
      <c r="D50" s="20"/>
      <c r="E50" s="20"/>
    </row>
    <row r="51" spans="1:5" x14ac:dyDescent="0.25">
      <c r="D51" s="20"/>
      <c r="E51" s="20"/>
    </row>
    <row r="52" spans="1:5" x14ac:dyDescent="0.25">
      <c r="D52" s="20"/>
      <c r="E52" s="20"/>
    </row>
    <row r="53" spans="1:5" x14ac:dyDescent="0.25">
      <c r="D53" s="20"/>
      <c r="E53" s="20"/>
    </row>
    <row r="54" spans="1:5" x14ac:dyDescent="0.25">
      <c r="D54" s="20"/>
      <c r="E54" s="20"/>
    </row>
    <row r="55" spans="1:5" x14ac:dyDescent="0.25">
      <c r="D55" s="20"/>
      <c r="E55" s="20"/>
    </row>
    <row r="56" spans="1:5" x14ac:dyDescent="0.25">
      <c r="D56" s="20"/>
      <c r="E56" s="20"/>
    </row>
  </sheetData>
  <mergeCells count="1">
    <mergeCell ref="A5:E5"/>
  </mergeCells>
  <printOptions horizontalCentered="1"/>
  <pageMargins left="0.5" right="0.5" top="1" bottom="1" header="0.5" footer="0.5"/>
  <pageSetup scale="73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56"/>
  <sheetViews>
    <sheetView zoomScaleNormal="100" zoomScaleSheetLayoutView="80" workbookViewId="0">
      <selection activeCell="K25" sqref="K25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34.28515625" style="1" customWidth="1"/>
    <col min="4" max="4" width="17.7109375" style="149" customWidth="1"/>
    <col min="5" max="5" width="17.7109375" style="151" customWidth="1"/>
    <col min="6" max="16384" width="9.140625" style="1"/>
  </cols>
  <sheetData>
    <row r="1" spans="1:5" ht="21" customHeight="1" x14ac:dyDescent="0.25">
      <c r="E1" s="150"/>
    </row>
    <row r="2" spans="1:5" ht="18.75" customHeight="1" x14ac:dyDescent="0.25">
      <c r="A2" s="4" t="s">
        <v>13</v>
      </c>
      <c r="B2" s="4"/>
      <c r="C2" s="4"/>
      <c r="D2" s="51"/>
      <c r="E2" s="51"/>
    </row>
    <row r="3" spans="1:5" ht="18" customHeight="1" x14ac:dyDescent="0.25">
      <c r="A3" s="4" t="s">
        <v>14</v>
      </c>
      <c r="B3" s="4"/>
      <c r="C3" s="4"/>
      <c r="D3" s="51"/>
      <c r="E3" s="51"/>
    </row>
    <row r="4" spans="1:5" x14ac:dyDescent="0.25">
      <c r="A4" s="4" t="s">
        <v>15</v>
      </c>
      <c r="B4" s="4"/>
      <c r="C4" s="4"/>
      <c r="D4" s="51"/>
      <c r="E4" s="51"/>
    </row>
    <row r="5" spans="1:5" x14ac:dyDescent="0.25">
      <c r="A5" s="172" t="str">
        <f>"Month and Twelve Months Ended " &amp; TEXT(StatementDate,"m/d/yyy")</f>
        <v>Month and Twelve Months Ended 6/30/2022</v>
      </c>
      <c r="B5" s="172"/>
      <c r="C5" s="172"/>
      <c r="D5" s="172"/>
      <c r="E5" s="172"/>
    </row>
    <row r="6" spans="1:5" x14ac:dyDescent="0.25">
      <c r="A6" s="52"/>
      <c r="B6" s="53"/>
      <c r="C6" s="53"/>
      <c r="D6" s="46"/>
      <c r="E6" s="46"/>
    </row>
    <row r="7" spans="1:5" ht="15.75" thickBot="1" x14ac:dyDescent="0.3">
      <c r="A7" s="4"/>
      <c r="B7" s="17"/>
      <c r="C7" s="17"/>
      <c r="D7" s="18"/>
      <c r="E7" s="18"/>
    </row>
    <row r="8" spans="1:5" x14ac:dyDescent="0.25">
      <c r="A8" s="21"/>
      <c r="B8" s="22"/>
      <c r="C8" s="22"/>
      <c r="D8" s="23" t="s">
        <v>16</v>
      </c>
      <c r="E8" s="24" t="s">
        <v>17</v>
      </c>
    </row>
    <row r="9" spans="1:5" x14ac:dyDescent="0.25">
      <c r="A9" s="25" t="s">
        <v>18</v>
      </c>
      <c r="D9" s="116"/>
      <c r="E9" s="26"/>
    </row>
    <row r="10" spans="1:5" x14ac:dyDescent="0.25">
      <c r="A10" s="25"/>
      <c r="B10" s="1" t="s">
        <v>19</v>
      </c>
      <c r="D10" s="27">
        <f>+'Copy Allocation Report Here'!E10</f>
        <v>10105875.15</v>
      </c>
      <c r="E10" s="28">
        <f>+'Copy Allocation Report Here'!H10</f>
        <v>290419707.99000001</v>
      </c>
    </row>
    <row r="11" spans="1:5" x14ac:dyDescent="0.25">
      <c r="A11" s="25"/>
      <c r="B11" s="1" t="s">
        <v>20</v>
      </c>
      <c r="D11" s="27">
        <f>+'Copy Allocation Report Here'!E14</f>
        <v>2053243.52</v>
      </c>
      <c r="E11" s="28">
        <f>+'Copy Allocation Report Here'!H14</f>
        <v>27041055.219999999</v>
      </c>
    </row>
    <row r="12" spans="1:5" x14ac:dyDescent="0.25">
      <c r="A12" s="25"/>
      <c r="B12" s="1" t="s">
        <v>21</v>
      </c>
      <c r="D12" s="29">
        <f>+'Copy Allocation Report Here'!E20-'Copy Allocation Report Here'!E14</f>
        <v>-117969.23999999999</v>
      </c>
      <c r="E12" s="30">
        <f>+'Copy Allocation Report Here'!H20-'Copy Allocation Report Here'!H14</f>
        <v>-22279.04999999702</v>
      </c>
    </row>
    <row r="13" spans="1:5" x14ac:dyDescent="0.25">
      <c r="A13" s="25"/>
      <c r="D13" s="31">
        <f>SUM(D10:D12)</f>
        <v>12041149.43</v>
      </c>
      <c r="E13" s="26">
        <f>SUM(E10:E12)</f>
        <v>317438484.16000003</v>
      </c>
    </row>
    <row r="14" spans="1:5" x14ac:dyDescent="0.25">
      <c r="A14" s="25" t="s">
        <v>22</v>
      </c>
      <c r="B14" s="1" t="s">
        <v>23</v>
      </c>
      <c r="D14" s="27">
        <f>+'Copy Allocation Report Here'!E30+'Copy Allocation Report Here'!E44</f>
        <v>5232515.3900000015</v>
      </c>
      <c r="E14" s="28">
        <f>+'Copy Allocation Report Here'!H30+'Copy Allocation Report Here'!H44</f>
        <v>173338816.72</v>
      </c>
    </row>
    <row r="15" spans="1:5" x14ac:dyDescent="0.25">
      <c r="A15" s="25"/>
      <c r="B15" s="1" t="s">
        <v>24</v>
      </c>
      <c r="D15" s="27">
        <f>+'Copy Allocation Report Here'!E46</f>
        <v>1244161.77</v>
      </c>
      <c r="E15" s="28">
        <f>+'Copy Allocation Report Here'!H46</f>
        <v>26692934.18</v>
      </c>
    </row>
    <row r="16" spans="1:5" x14ac:dyDescent="0.25">
      <c r="A16" s="25" t="s">
        <v>25</v>
      </c>
      <c r="D16" s="32">
        <f>D13-D14-D15</f>
        <v>5564472.2699999977</v>
      </c>
      <c r="E16" s="33">
        <f>E13-E14-E15</f>
        <v>117406733.26000002</v>
      </c>
    </row>
    <row r="17" spans="1:5" x14ac:dyDescent="0.25">
      <c r="A17" s="25" t="s">
        <v>26</v>
      </c>
      <c r="D17" s="31"/>
      <c r="E17" s="26"/>
    </row>
    <row r="18" spans="1:5" x14ac:dyDescent="0.25">
      <c r="A18" s="25"/>
      <c r="B18" s="1" t="s">
        <v>27</v>
      </c>
      <c r="D18" s="31">
        <f>'Copy Allocation Report Here'!E50</f>
        <v>191561.07</v>
      </c>
      <c r="E18" s="26">
        <f>'Copy Allocation Report Here'!H50</f>
        <v>587770.55000000005</v>
      </c>
    </row>
    <row r="19" spans="1:5" x14ac:dyDescent="0.25">
      <c r="A19" s="25"/>
      <c r="B19" s="1" t="s">
        <v>28</v>
      </c>
      <c r="D19" s="27">
        <f>+'Copy Allocation Report Here'!E78</f>
        <v>1838210.0700000003</v>
      </c>
      <c r="E19" s="28">
        <f>+'Copy Allocation Report Here'!H78</f>
        <v>21230268</v>
      </c>
    </row>
    <row r="20" spans="1:5" x14ac:dyDescent="0.25">
      <c r="A20" s="25"/>
      <c r="B20" s="1" t="s">
        <v>29</v>
      </c>
      <c r="D20" s="27">
        <f>+'Copy Allocation Report Here'!E86</f>
        <v>382126.08000000002</v>
      </c>
      <c r="E20" s="28">
        <f>+'Copy Allocation Report Here'!H86</f>
        <v>4878417.04</v>
      </c>
    </row>
    <row r="21" spans="1:5" x14ac:dyDescent="0.25">
      <c r="A21" s="25"/>
      <c r="B21" s="1" t="s">
        <v>30</v>
      </c>
      <c r="D21" s="27">
        <f>+'Copy Allocation Report Here'!E93</f>
        <v>305271.71999999997</v>
      </c>
      <c r="E21" s="28">
        <f>+'Copy Allocation Report Here'!H93</f>
        <v>7700511.6299999999</v>
      </c>
    </row>
    <row r="22" spans="1:5" x14ac:dyDescent="0.25">
      <c r="A22" s="25"/>
      <c r="B22" s="1" t="s">
        <v>31</v>
      </c>
      <c r="D22" s="27">
        <f>+'Copy Allocation Report Here'!E100</f>
        <v>34019.9</v>
      </c>
      <c r="E22" s="28">
        <f>+'Copy Allocation Report Here'!H100</f>
        <v>55343.38</v>
      </c>
    </row>
    <row r="23" spans="1:5" x14ac:dyDescent="0.25">
      <c r="A23" s="25"/>
      <c r="B23" s="1" t="s">
        <v>32</v>
      </c>
      <c r="D23" s="27">
        <f>+'Copy Allocation Report Here'!E116</f>
        <v>1629515.12</v>
      </c>
      <c r="E23" s="28">
        <f>+'Copy Allocation Report Here'!H116</f>
        <v>21967359.389999997</v>
      </c>
    </row>
    <row r="24" spans="1:5" x14ac:dyDescent="0.25">
      <c r="A24" s="25"/>
      <c r="B24" s="1" t="s">
        <v>33</v>
      </c>
      <c r="D24" s="27">
        <f>+'Copy Allocation Report Here'!E128</f>
        <v>2452912.96</v>
      </c>
      <c r="E24" s="28">
        <f>+'Copy Allocation Report Here'!H128</f>
        <v>28856811.480000004</v>
      </c>
    </row>
    <row r="25" spans="1:5" x14ac:dyDescent="0.25">
      <c r="A25" s="25"/>
      <c r="B25" s="1" t="s">
        <v>34</v>
      </c>
      <c r="D25" s="27">
        <f>+'Copy Allocation Report Here'!E133</f>
        <v>643110.35000000009</v>
      </c>
      <c r="E25" s="28">
        <f>+'Copy Allocation Report Here'!H133</f>
        <v>5444522.5899999999</v>
      </c>
    </row>
    <row r="26" spans="1:5" x14ac:dyDescent="0.25">
      <c r="A26" s="25"/>
      <c r="B26" s="1" t="s">
        <v>35</v>
      </c>
      <c r="D26" s="27">
        <f>+'Copy Allocation Report Here'!E142</f>
        <v>-871410.70999999973</v>
      </c>
      <c r="E26" s="28">
        <f>+'Copy Allocation Report Here'!H142</f>
        <v>397225.37000000046</v>
      </c>
    </row>
    <row r="27" spans="1:5" x14ac:dyDescent="0.25">
      <c r="A27" s="25"/>
      <c r="C27" s="1" t="s">
        <v>36</v>
      </c>
      <c r="D27" s="32">
        <f>SUM(D18:D26)</f>
        <v>6605316.5600000015</v>
      </c>
      <c r="E27" s="33">
        <f>SUM(E18:E26)</f>
        <v>91118229.430000007</v>
      </c>
    </row>
    <row r="28" spans="1:5" ht="15.75" thickBot="1" x14ac:dyDescent="0.3">
      <c r="A28" s="25" t="s">
        <v>37</v>
      </c>
      <c r="D28" s="34">
        <f>D16-D27</f>
        <v>-1040844.2900000038</v>
      </c>
      <c r="E28" s="35">
        <f>E16-E27</f>
        <v>26288503.830000013</v>
      </c>
    </row>
    <row r="29" spans="1:5" ht="15.75" thickTop="1" x14ac:dyDescent="0.25">
      <c r="A29" s="25"/>
      <c r="D29" s="31"/>
      <c r="E29" s="26"/>
    </row>
    <row r="30" spans="1:5" ht="15.75" thickBot="1" x14ac:dyDescent="0.3">
      <c r="A30" s="25" t="s">
        <v>38</v>
      </c>
      <c r="D30" s="36">
        <f>D47</f>
        <v>525322368.86129999</v>
      </c>
      <c r="E30" s="37">
        <f>E47</f>
        <v>509363324.94708323</v>
      </c>
    </row>
    <row r="31" spans="1:5" ht="15.75" thickTop="1" x14ac:dyDescent="0.25">
      <c r="A31" s="25"/>
      <c r="D31" s="31"/>
      <c r="E31" s="26"/>
    </row>
    <row r="32" spans="1:5" ht="15.75" thickBot="1" x14ac:dyDescent="0.3">
      <c r="A32" s="38" t="s">
        <v>39</v>
      </c>
      <c r="B32" s="39"/>
      <c r="C32" s="39"/>
      <c r="D32" s="40">
        <f>D28/D30</f>
        <v>-1.9813439360219136E-3</v>
      </c>
      <c r="E32" s="41">
        <f>E28/E30</f>
        <v>5.1610515603437046E-2</v>
      </c>
    </row>
    <row r="33" spans="1:5" ht="16.5" thickTop="1" thickBot="1" x14ac:dyDescent="0.3">
      <c r="A33" s="42"/>
      <c r="B33" s="43"/>
      <c r="C33" s="43"/>
      <c r="D33" s="44"/>
      <c r="E33" s="45"/>
    </row>
    <row r="34" spans="1:5" x14ac:dyDescent="0.25">
      <c r="D34" s="20"/>
      <c r="E34" s="20"/>
    </row>
    <row r="35" spans="1:5" x14ac:dyDescent="0.25">
      <c r="A35" s="1" t="s">
        <v>40</v>
      </c>
      <c r="D35" s="20"/>
      <c r="E35" s="20"/>
    </row>
    <row r="36" spans="1:5" ht="15.75" thickBot="1" x14ac:dyDescent="0.3">
      <c r="D36" s="108" t="s">
        <v>16</v>
      </c>
      <c r="E36" s="108" t="s">
        <v>17</v>
      </c>
    </row>
    <row r="37" spans="1:5" x14ac:dyDescent="0.25">
      <c r="A37" s="47" t="s">
        <v>41</v>
      </c>
      <c r="B37" s="48"/>
      <c r="C37" s="48"/>
      <c r="D37" s="64">
        <f>'Copy Other Data Here'!E6</f>
        <v>1020747352.9400001</v>
      </c>
      <c r="E37" s="65">
        <f>+'Copy Other Data Here'!E19</f>
        <v>996006432.19583321</v>
      </c>
    </row>
    <row r="38" spans="1:5" x14ac:dyDescent="0.25">
      <c r="A38" s="25" t="s">
        <v>42</v>
      </c>
      <c r="D38" s="29">
        <f>'Copy Other Data Here'!E7</f>
        <v>-445727574.44</v>
      </c>
      <c r="E38" s="30">
        <f>+'Copy Other Data Here'!E20</f>
        <v>-433722002.14374995</v>
      </c>
    </row>
    <row r="39" spans="1:5" x14ac:dyDescent="0.25">
      <c r="A39" s="25" t="s">
        <v>43</v>
      </c>
      <c r="D39" s="31">
        <f>D37+D38</f>
        <v>575019778.5</v>
      </c>
      <c r="E39" s="26">
        <f>E37+E38</f>
        <v>562284430.05208325</v>
      </c>
    </row>
    <row r="40" spans="1:5" x14ac:dyDescent="0.25">
      <c r="A40" s="25"/>
      <c r="D40" s="31"/>
      <c r="E40" s="26"/>
    </row>
    <row r="41" spans="1:5" x14ac:dyDescent="0.25">
      <c r="A41" s="25" t="s">
        <v>44</v>
      </c>
      <c r="D41" s="31"/>
      <c r="E41" s="26"/>
    </row>
    <row r="42" spans="1:5" x14ac:dyDescent="0.25">
      <c r="A42" s="25"/>
      <c r="B42" s="1" t="s">
        <v>45</v>
      </c>
      <c r="D42" s="27">
        <f>'Copy Other Data Here'!E9</f>
        <v>-182823.6899999998</v>
      </c>
      <c r="E42" s="28">
        <f>+'Copy Other Data Here'!E22</f>
        <v>-3252873.2854166664</v>
      </c>
    </row>
    <row r="43" spans="1:5" x14ac:dyDescent="0.25">
      <c r="A43" s="25"/>
      <c r="B43" s="1" t="s">
        <v>46</v>
      </c>
      <c r="D43" s="29">
        <f>'Copy Other Data Here'!E10</f>
        <v>-78078213.570000008</v>
      </c>
      <c r="E43" s="30">
        <f>+'Copy Other Data Here'!E23</f>
        <v>-77370400.77958335</v>
      </c>
    </row>
    <row r="44" spans="1:5" x14ac:dyDescent="0.25">
      <c r="A44" s="25"/>
      <c r="C44" s="1" t="s">
        <v>47</v>
      </c>
      <c r="D44" s="31">
        <f>D39+SUM(D42:D43)</f>
        <v>496758741.24000001</v>
      </c>
      <c r="E44" s="26">
        <f>E39+SUM(E42:E43)</f>
        <v>481661155.98708326</v>
      </c>
    </row>
    <row r="45" spans="1:5" x14ac:dyDescent="0.25">
      <c r="A45" s="25"/>
      <c r="D45" s="31"/>
      <c r="E45" s="26"/>
    </row>
    <row r="46" spans="1:5" x14ac:dyDescent="0.25">
      <c r="A46" s="25" t="s">
        <v>48</v>
      </c>
      <c r="D46" s="29">
        <f>'Copy Other Data Here'!E12</f>
        <v>28563627.621299997</v>
      </c>
      <c r="E46" s="30">
        <f>+'Copy Other Data Here'!E25</f>
        <v>27702168.960000001</v>
      </c>
    </row>
    <row r="47" spans="1:5" ht="15.75" thickBot="1" x14ac:dyDescent="0.3">
      <c r="A47" s="42" t="s">
        <v>49</v>
      </c>
      <c r="B47" s="43"/>
      <c r="C47" s="43"/>
      <c r="D47" s="49">
        <f>D44+D46</f>
        <v>525322368.86129999</v>
      </c>
      <c r="E47" s="50">
        <f>E44+E46</f>
        <v>509363324.94708323</v>
      </c>
    </row>
    <row r="48" spans="1:5" x14ac:dyDescent="0.25">
      <c r="D48" s="20"/>
      <c r="E48" s="20"/>
    </row>
    <row r="49" spans="1:5" x14ac:dyDescent="0.25">
      <c r="A49" s="1" t="s">
        <v>50</v>
      </c>
      <c r="D49" s="20"/>
      <c r="E49" s="20"/>
    </row>
    <row r="50" spans="1:5" x14ac:dyDescent="0.25">
      <c r="D50" s="20"/>
      <c r="E50" s="20"/>
    </row>
    <row r="51" spans="1:5" x14ac:dyDescent="0.25">
      <c r="D51" s="20"/>
      <c r="E51" s="20"/>
    </row>
    <row r="52" spans="1:5" x14ac:dyDescent="0.25">
      <c r="D52" s="20"/>
      <c r="E52" s="20"/>
    </row>
    <row r="53" spans="1:5" x14ac:dyDescent="0.25">
      <c r="D53" s="20"/>
      <c r="E53" s="20"/>
    </row>
    <row r="54" spans="1:5" x14ac:dyDescent="0.25">
      <c r="D54" s="20"/>
      <c r="E54" s="20"/>
    </row>
    <row r="55" spans="1:5" x14ac:dyDescent="0.25">
      <c r="D55" s="20"/>
      <c r="E55" s="20"/>
    </row>
    <row r="56" spans="1:5" x14ac:dyDescent="0.25">
      <c r="D56" s="20"/>
      <c r="E56" s="20"/>
    </row>
  </sheetData>
  <mergeCells count="1">
    <mergeCell ref="A5:E5"/>
  </mergeCells>
  <printOptions horizontalCentered="1"/>
  <pageMargins left="0.5" right="0.5" top="1" bottom="1" header="0.5" footer="0.5"/>
  <pageSetup scale="76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145"/>
  <sheetViews>
    <sheetView zoomScaleNormal="100" zoomScaleSheetLayoutView="100" workbookViewId="0">
      <pane xSplit="2" topLeftCell="C1" activePane="topRight" state="frozen"/>
      <selection activeCell="K40" sqref="K40"/>
      <selection pane="topRight" activeCell="J48" sqref="J48"/>
    </sheetView>
  </sheetViews>
  <sheetFormatPr defaultColWidth="9.140625" defaultRowHeight="15" x14ac:dyDescent="0.25"/>
  <cols>
    <col min="1" max="1" width="14.5703125" style="1" customWidth="1"/>
    <col min="2" max="2" width="33.5703125" style="1" bestFit="1" customWidth="1"/>
    <col min="3" max="3" width="14.42578125" style="116" customWidth="1"/>
    <col min="4" max="4" width="15" style="116" customWidth="1"/>
    <col min="5" max="5" width="14.28515625" style="116" bestFit="1" customWidth="1"/>
    <col min="6" max="6" width="15.42578125" style="116" customWidth="1"/>
    <col min="7" max="7" width="17.140625" style="116" customWidth="1"/>
    <col min="8" max="8" width="16.42578125" style="116" customWidth="1"/>
    <col min="9" max="9" width="9.140625" style="1"/>
    <col min="10" max="10" width="14.28515625" style="1" bestFit="1" customWidth="1"/>
    <col min="11" max="15" width="9.140625" style="1"/>
    <col min="16" max="16" width="19" style="1" bestFit="1" customWidth="1"/>
    <col min="17" max="17" width="28.140625" style="1" bestFit="1" customWidth="1"/>
    <col min="18" max="18" width="9.140625" style="1"/>
    <col min="19" max="19" width="13.5703125" style="1" bestFit="1" customWidth="1"/>
    <col min="20" max="20" width="13.42578125" style="1" customWidth="1"/>
    <col min="21" max="16384" width="9.140625" style="1"/>
  </cols>
  <sheetData>
    <row r="1" spans="1:20" x14ac:dyDescent="0.25">
      <c r="A1" s="1" t="s">
        <v>13</v>
      </c>
    </row>
    <row r="2" spans="1:20" x14ac:dyDescent="0.25">
      <c r="A2" s="1" t="s">
        <v>1</v>
      </c>
    </row>
    <row r="3" spans="1:20" x14ac:dyDescent="0.25">
      <c r="A3" s="1" t="s">
        <v>51</v>
      </c>
      <c r="B3" s="54">
        <f>E6</f>
        <v>44742</v>
      </c>
      <c r="C3" s="70"/>
      <c r="D3" s="70"/>
      <c r="E3" s="70"/>
      <c r="F3" s="70"/>
      <c r="G3" s="70"/>
      <c r="H3" s="70"/>
    </row>
    <row r="4" spans="1:20" ht="15.75" thickBot="1" x14ac:dyDescent="0.3">
      <c r="B4" s="54"/>
      <c r="C4" s="70"/>
      <c r="D4" s="70"/>
      <c r="E4" s="70"/>
      <c r="F4" s="70"/>
      <c r="G4" s="70"/>
      <c r="H4" s="70"/>
    </row>
    <row r="5" spans="1:20" ht="18.75" customHeight="1" thickBot="1" x14ac:dyDescent="0.3">
      <c r="A5" s="184"/>
      <c r="B5" s="185"/>
      <c r="C5" s="181" t="s">
        <v>52</v>
      </c>
      <c r="D5" s="182"/>
      <c r="E5" s="183"/>
      <c r="F5" s="181" t="s">
        <v>53</v>
      </c>
      <c r="G5" s="182"/>
      <c r="H5" s="183"/>
    </row>
    <row r="6" spans="1:20" s="60" customFormat="1" ht="52.5" customHeight="1" thickBot="1" x14ac:dyDescent="0.35">
      <c r="A6" s="179" t="s">
        <v>54</v>
      </c>
      <c r="B6" s="180"/>
      <c r="C6" s="152">
        <v>44681</v>
      </c>
      <c r="D6" s="153">
        <v>44712</v>
      </c>
      <c r="E6" s="152">
        <v>44742</v>
      </c>
      <c r="F6" s="154" t="s">
        <v>273</v>
      </c>
      <c r="G6" s="154" t="s">
        <v>274</v>
      </c>
      <c r="H6" s="155" t="s">
        <v>275</v>
      </c>
    </row>
    <row r="7" spans="1:20" x14ac:dyDescent="0.25">
      <c r="A7" s="88" t="s">
        <v>55</v>
      </c>
      <c r="B7" s="56"/>
      <c r="C7" s="156"/>
      <c r="D7" s="157"/>
      <c r="E7" s="158"/>
      <c r="F7" s="156"/>
      <c r="G7" s="157"/>
      <c r="H7" s="159"/>
      <c r="S7" s="136"/>
      <c r="T7" s="136"/>
    </row>
    <row r="8" spans="1:20" x14ac:dyDescent="0.25">
      <c r="A8" s="89" t="s">
        <v>56</v>
      </c>
      <c r="B8" s="57" t="s">
        <v>57</v>
      </c>
      <c r="C8" s="73">
        <v>13152802.529999999</v>
      </c>
      <c r="D8" s="160">
        <v>8460990.8100000005</v>
      </c>
      <c r="E8" s="75">
        <v>5035547.67</v>
      </c>
      <c r="F8" s="73">
        <v>156966045.75</v>
      </c>
      <c r="G8" s="74">
        <v>158961699.70000002</v>
      </c>
      <c r="H8" s="90">
        <v>159587826.65000001</v>
      </c>
      <c r="S8" s="136"/>
      <c r="T8" s="136"/>
    </row>
    <row r="9" spans="1:20" x14ac:dyDescent="0.25">
      <c r="A9" s="89" t="s">
        <v>58</v>
      </c>
      <c r="B9" s="57" t="s">
        <v>59</v>
      </c>
      <c r="C9" s="73">
        <v>10664726.58</v>
      </c>
      <c r="D9" s="160">
        <v>7574399.0700000003</v>
      </c>
      <c r="E9" s="75">
        <v>5070327.4800000004</v>
      </c>
      <c r="F9" s="73">
        <v>127950620.72</v>
      </c>
      <c r="G9" s="74">
        <v>129968450.70999999</v>
      </c>
      <c r="H9" s="90">
        <v>130831881.34</v>
      </c>
      <c r="S9" s="136"/>
      <c r="T9" s="136"/>
    </row>
    <row r="10" spans="1:20" x14ac:dyDescent="0.25">
      <c r="A10" s="88" t="s">
        <v>60</v>
      </c>
      <c r="B10" s="56"/>
      <c r="C10" s="76">
        <v>23817529.109999999</v>
      </c>
      <c r="D10" s="76">
        <v>16035389.880000001</v>
      </c>
      <c r="E10" s="76">
        <v>10105875.15</v>
      </c>
      <c r="F10" s="76">
        <v>284916666.47000003</v>
      </c>
      <c r="G10" s="76">
        <v>288930150.41000003</v>
      </c>
      <c r="H10" s="91">
        <v>290419707.99000001</v>
      </c>
      <c r="S10" s="136"/>
      <c r="T10" s="136"/>
    </row>
    <row r="11" spans="1:20" x14ac:dyDescent="0.25">
      <c r="A11" s="92"/>
      <c r="B11" s="56"/>
      <c r="C11" s="73"/>
      <c r="D11" s="74"/>
      <c r="E11" s="75"/>
      <c r="F11" s="73"/>
      <c r="G11" s="74"/>
      <c r="H11" s="90"/>
      <c r="S11" s="136"/>
      <c r="T11" s="136"/>
    </row>
    <row r="12" spans="1:20" x14ac:dyDescent="0.25">
      <c r="A12" s="88" t="s">
        <v>61</v>
      </c>
      <c r="B12" s="56"/>
      <c r="C12" s="73"/>
      <c r="D12" s="74"/>
      <c r="E12" s="75"/>
      <c r="F12" s="73"/>
      <c r="G12" s="74"/>
      <c r="H12" s="90"/>
      <c r="S12" s="136"/>
      <c r="T12" s="136"/>
    </row>
    <row r="13" spans="1:20" x14ac:dyDescent="0.25">
      <c r="A13" s="89" t="s">
        <v>62</v>
      </c>
      <c r="B13" s="57" t="s">
        <v>63</v>
      </c>
      <c r="C13" s="73">
        <v>19933.009999999998</v>
      </c>
      <c r="D13" s="74">
        <v>28580.959999999999</v>
      </c>
      <c r="E13" s="75">
        <v>20391.27</v>
      </c>
      <c r="F13" s="73">
        <v>208266.88</v>
      </c>
      <c r="G13" s="74">
        <v>216728.03000000003</v>
      </c>
      <c r="H13" s="90">
        <v>215858.13</v>
      </c>
      <c r="S13" s="136"/>
      <c r="T13" s="136"/>
    </row>
    <row r="14" spans="1:20" x14ac:dyDescent="0.25">
      <c r="A14" s="93" t="s">
        <v>64</v>
      </c>
      <c r="B14" s="57" t="s">
        <v>65</v>
      </c>
      <c r="C14" s="73">
        <v>2167419.0299999998</v>
      </c>
      <c r="D14" s="74">
        <v>2084161.36</v>
      </c>
      <c r="E14" s="75">
        <v>2053243.52</v>
      </c>
      <c r="F14" s="73">
        <v>27153777.870000001</v>
      </c>
      <c r="G14" s="74">
        <v>27169559.890000001</v>
      </c>
      <c r="H14" s="90">
        <v>27041055.219999999</v>
      </c>
      <c r="S14" s="136"/>
      <c r="T14" s="136"/>
    </row>
    <row r="15" spans="1:20" x14ac:dyDescent="0.25">
      <c r="A15" s="93" t="s">
        <v>66</v>
      </c>
      <c r="B15" s="57" t="s">
        <v>67</v>
      </c>
      <c r="C15" s="73">
        <v>0</v>
      </c>
      <c r="D15" s="74">
        <v>100</v>
      </c>
      <c r="E15" s="75">
        <v>0</v>
      </c>
      <c r="F15" s="73">
        <v>0</v>
      </c>
      <c r="G15" s="74">
        <v>100</v>
      </c>
      <c r="H15" s="90">
        <v>100</v>
      </c>
      <c r="S15" s="137"/>
      <c r="T15" s="137"/>
    </row>
    <row r="16" spans="1:20" x14ac:dyDescent="0.25">
      <c r="A16" s="93" t="s">
        <v>68</v>
      </c>
      <c r="B16" s="57" t="s">
        <v>69</v>
      </c>
      <c r="C16" s="73">
        <v>10962.75</v>
      </c>
      <c r="D16" s="74">
        <v>7800.68</v>
      </c>
      <c r="E16" s="75">
        <v>7800.68</v>
      </c>
      <c r="F16" s="73">
        <v>84967.76999999999</v>
      </c>
      <c r="G16" s="74">
        <v>86047.82</v>
      </c>
      <c r="H16" s="90">
        <v>87127.87</v>
      </c>
    </row>
    <row r="17" spans="1:19" x14ac:dyDescent="0.25">
      <c r="A17" s="93" t="s">
        <v>70</v>
      </c>
      <c r="B17" s="57" t="s">
        <v>71</v>
      </c>
      <c r="C17" s="73">
        <v>705.96</v>
      </c>
      <c r="D17" s="74">
        <v>4356.59</v>
      </c>
      <c r="E17" s="75">
        <v>1374.04</v>
      </c>
      <c r="F17" s="73">
        <v>28048.09</v>
      </c>
      <c r="G17" s="74">
        <v>31923.899999999998</v>
      </c>
      <c r="H17" s="90">
        <v>33233.009999999995</v>
      </c>
    </row>
    <row r="18" spans="1:19" x14ac:dyDescent="0.25">
      <c r="A18" s="89" t="s">
        <v>72</v>
      </c>
      <c r="B18" s="57" t="s">
        <v>73</v>
      </c>
      <c r="C18" s="73">
        <v>0</v>
      </c>
      <c r="D18" s="74">
        <v>0</v>
      </c>
      <c r="E18" s="75">
        <v>0</v>
      </c>
      <c r="F18" s="73">
        <v>0</v>
      </c>
      <c r="G18" s="74">
        <v>0</v>
      </c>
      <c r="H18" s="90">
        <v>0</v>
      </c>
      <c r="S18" s="138"/>
    </row>
    <row r="19" spans="1:19" x14ac:dyDescent="0.25">
      <c r="A19" s="94">
        <v>4962</v>
      </c>
      <c r="B19" s="57" t="s">
        <v>74</v>
      </c>
      <c r="C19" s="73">
        <v>-10590.88</v>
      </c>
      <c r="D19" s="77">
        <v>-82164.53</v>
      </c>
      <c r="E19" s="78">
        <v>-147535.23000000001</v>
      </c>
      <c r="F19" s="73">
        <v>-414513.11</v>
      </c>
      <c r="G19" s="77">
        <v>-397595.81999999995</v>
      </c>
      <c r="H19" s="95">
        <v>-358598.06</v>
      </c>
      <c r="S19" s="138"/>
    </row>
    <row r="20" spans="1:19" x14ac:dyDescent="0.25">
      <c r="A20" s="88" t="s">
        <v>75</v>
      </c>
      <c r="B20" s="56"/>
      <c r="C20" s="76">
        <v>2188429.8699999996</v>
      </c>
      <c r="D20" s="76">
        <v>2042835.0600000003</v>
      </c>
      <c r="E20" s="76">
        <v>1935274.28</v>
      </c>
      <c r="F20" s="76">
        <v>27060547.5</v>
      </c>
      <c r="G20" s="76">
        <v>27106763.82</v>
      </c>
      <c r="H20" s="91">
        <v>27018776.170000002</v>
      </c>
      <c r="S20" s="138"/>
    </row>
    <row r="21" spans="1:19" ht="15.75" thickBot="1" x14ac:dyDescent="0.3">
      <c r="A21" s="88" t="s">
        <v>76</v>
      </c>
      <c r="B21" s="56"/>
      <c r="C21" s="79">
        <v>26005958.98</v>
      </c>
      <c r="D21" s="79">
        <v>18078224.940000001</v>
      </c>
      <c r="E21" s="79">
        <v>12041149.43</v>
      </c>
      <c r="F21" s="79">
        <v>311977213.97000003</v>
      </c>
      <c r="G21" s="79">
        <v>316036914.23000002</v>
      </c>
      <c r="H21" s="96">
        <v>317438484.16000003</v>
      </c>
      <c r="S21" s="138"/>
    </row>
    <row r="22" spans="1:19" ht="15.75" thickTop="1" x14ac:dyDescent="0.25">
      <c r="A22" s="97"/>
      <c r="B22" s="56"/>
      <c r="C22" s="73"/>
      <c r="D22" s="74"/>
      <c r="E22" s="75"/>
      <c r="F22" s="73"/>
      <c r="G22" s="74"/>
      <c r="H22" s="90"/>
      <c r="S22" s="138"/>
    </row>
    <row r="23" spans="1:19" x14ac:dyDescent="0.25">
      <c r="A23" s="88" t="s">
        <v>77</v>
      </c>
      <c r="B23" s="56"/>
      <c r="C23" s="73"/>
      <c r="D23" s="74"/>
      <c r="E23" s="75"/>
      <c r="F23" s="73"/>
      <c r="G23" s="74"/>
      <c r="H23" s="90"/>
      <c r="S23" s="138"/>
    </row>
    <row r="24" spans="1:19" x14ac:dyDescent="0.25">
      <c r="A24" s="89" t="s">
        <v>78</v>
      </c>
      <c r="B24" s="57" t="s">
        <v>79</v>
      </c>
      <c r="C24" s="73">
        <v>15367004.32</v>
      </c>
      <c r="D24" s="74">
        <v>15381450.369999999</v>
      </c>
      <c r="E24" s="75">
        <v>12320819.24</v>
      </c>
      <c r="F24" s="73">
        <v>165167120.34</v>
      </c>
      <c r="G24" s="74">
        <v>171013293.04999998</v>
      </c>
      <c r="H24" s="90">
        <v>176737143.28999999</v>
      </c>
      <c r="S24" s="138"/>
    </row>
    <row r="25" spans="1:19" x14ac:dyDescent="0.25">
      <c r="A25" s="89" t="s">
        <v>80</v>
      </c>
      <c r="B25" s="57" t="s">
        <v>81</v>
      </c>
      <c r="C25" s="73">
        <v>0</v>
      </c>
      <c r="D25" s="74">
        <v>0</v>
      </c>
      <c r="E25" s="75">
        <v>0</v>
      </c>
      <c r="F25" s="73">
        <v>0</v>
      </c>
      <c r="G25" s="74">
        <v>0</v>
      </c>
      <c r="H25" s="90">
        <v>0</v>
      </c>
      <c r="S25" s="138"/>
    </row>
    <row r="26" spans="1:19" x14ac:dyDescent="0.25">
      <c r="A26" s="89" t="s">
        <v>82</v>
      </c>
      <c r="B26" s="57" t="s">
        <v>83</v>
      </c>
      <c r="C26" s="73">
        <v>-475642.69</v>
      </c>
      <c r="D26" s="74">
        <v>-2989542.88</v>
      </c>
      <c r="E26" s="75">
        <v>-4566047.3099999996</v>
      </c>
      <c r="F26" s="73">
        <v>5545355.9500000011</v>
      </c>
      <c r="G26" s="74">
        <v>3242016.8600000003</v>
      </c>
      <c r="H26" s="90">
        <v>717762.14999999851</v>
      </c>
      <c r="J26" s="87"/>
      <c r="S26" s="87"/>
    </row>
    <row r="27" spans="1:19" x14ac:dyDescent="0.25">
      <c r="A27" s="89" t="s">
        <v>84</v>
      </c>
      <c r="B27" s="57" t="s">
        <v>85</v>
      </c>
      <c r="C27" s="73">
        <v>0</v>
      </c>
      <c r="D27" s="74">
        <v>0</v>
      </c>
      <c r="E27" s="75">
        <v>0</v>
      </c>
      <c r="F27" s="73">
        <v>9131770.8399999999</v>
      </c>
      <c r="G27" s="74">
        <v>9131770.8399999999</v>
      </c>
      <c r="H27" s="90">
        <v>9131770.8399999999</v>
      </c>
      <c r="J27" s="87"/>
    </row>
    <row r="28" spans="1:19" x14ac:dyDescent="0.25">
      <c r="A28" s="89" t="s">
        <v>86</v>
      </c>
      <c r="B28" s="57" t="s">
        <v>87</v>
      </c>
      <c r="C28" s="73">
        <v>-274099.38</v>
      </c>
      <c r="D28" s="74">
        <v>-3170517.29</v>
      </c>
      <c r="E28" s="75">
        <v>-2515644.73</v>
      </c>
      <c r="F28" s="73">
        <v>-10627863.51</v>
      </c>
      <c r="G28" s="74">
        <v>-11176767.08</v>
      </c>
      <c r="H28" s="90">
        <v>-13124742.9</v>
      </c>
      <c r="J28" s="87"/>
    </row>
    <row r="29" spans="1:19" x14ac:dyDescent="0.25">
      <c r="A29" s="89" t="s">
        <v>88</v>
      </c>
      <c r="B29" s="57" t="s">
        <v>89</v>
      </c>
      <c r="C29" s="73">
        <v>-8658.1299999999992</v>
      </c>
      <c r="D29" s="74">
        <v>-11074.5</v>
      </c>
      <c r="E29" s="75">
        <v>-6611.81</v>
      </c>
      <c r="F29" s="73">
        <v>-118422.02</v>
      </c>
      <c r="G29" s="74">
        <v>-123934.62</v>
      </c>
      <c r="H29" s="90">
        <v>-123116.66</v>
      </c>
      <c r="J29" s="87"/>
    </row>
    <row r="30" spans="1:19" x14ac:dyDescent="0.25">
      <c r="A30" s="88" t="s">
        <v>90</v>
      </c>
      <c r="B30" s="56"/>
      <c r="C30" s="76">
        <v>14608604.119999999</v>
      </c>
      <c r="D30" s="76">
        <v>9210315.6999999993</v>
      </c>
      <c r="E30" s="76">
        <v>5232515.3900000015</v>
      </c>
      <c r="F30" s="76">
        <v>169097961.59999999</v>
      </c>
      <c r="G30" s="76">
        <v>172086379.04999998</v>
      </c>
      <c r="H30" s="91">
        <v>173338816.72</v>
      </c>
    </row>
    <row r="31" spans="1:19" x14ac:dyDescent="0.25">
      <c r="A31" s="97"/>
      <c r="B31" s="56"/>
      <c r="C31" s="73"/>
      <c r="D31" s="74"/>
      <c r="E31" s="75"/>
      <c r="F31" s="73"/>
      <c r="G31" s="74"/>
      <c r="H31" s="90"/>
    </row>
    <row r="32" spans="1:19" x14ac:dyDescent="0.25">
      <c r="A32" s="88" t="s">
        <v>91</v>
      </c>
      <c r="B32" s="56"/>
      <c r="C32" s="73"/>
      <c r="D32" s="74"/>
      <c r="E32" s="75"/>
      <c r="F32" s="73"/>
      <c r="G32" s="74"/>
      <c r="H32" s="90"/>
    </row>
    <row r="33" spans="1:20" x14ac:dyDescent="0.25">
      <c r="A33" s="89" t="s">
        <v>92</v>
      </c>
      <c r="B33" s="57" t="s">
        <v>93</v>
      </c>
      <c r="C33" s="73">
        <v>0</v>
      </c>
      <c r="D33" s="74">
        <v>0</v>
      </c>
      <c r="E33" s="75">
        <v>0</v>
      </c>
      <c r="F33" s="73">
        <v>0</v>
      </c>
      <c r="G33" s="74">
        <v>0</v>
      </c>
      <c r="H33" s="90">
        <v>0</v>
      </c>
    </row>
    <row r="34" spans="1:20" x14ac:dyDescent="0.25">
      <c r="A34" s="89" t="s">
        <v>94</v>
      </c>
      <c r="B34" s="57" t="s">
        <v>95</v>
      </c>
      <c r="C34" s="73">
        <v>0</v>
      </c>
      <c r="D34" s="74">
        <v>0</v>
      </c>
      <c r="E34" s="75">
        <v>0</v>
      </c>
      <c r="F34" s="73">
        <v>0</v>
      </c>
      <c r="G34" s="74">
        <v>0</v>
      </c>
      <c r="H34" s="90">
        <v>0</v>
      </c>
    </row>
    <row r="35" spans="1:20" x14ac:dyDescent="0.25">
      <c r="A35" s="89" t="s">
        <v>96</v>
      </c>
      <c r="B35" s="57" t="s">
        <v>97</v>
      </c>
      <c r="C35" s="73">
        <v>0</v>
      </c>
      <c r="D35" s="74">
        <v>0</v>
      </c>
      <c r="E35" s="75">
        <v>0</v>
      </c>
      <c r="F35" s="73">
        <v>0</v>
      </c>
      <c r="G35" s="74">
        <v>0</v>
      </c>
      <c r="H35" s="90">
        <v>0</v>
      </c>
    </row>
    <row r="36" spans="1:20" x14ac:dyDescent="0.25">
      <c r="A36" s="89" t="s">
        <v>98</v>
      </c>
      <c r="B36" s="57" t="s">
        <v>99</v>
      </c>
      <c r="C36" s="73">
        <v>0</v>
      </c>
      <c r="D36" s="74">
        <v>0</v>
      </c>
      <c r="E36" s="75">
        <v>0</v>
      </c>
      <c r="F36" s="73">
        <v>0</v>
      </c>
      <c r="G36" s="74">
        <v>0</v>
      </c>
      <c r="H36" s="90">
        <v>0</v>
      </c>
      <c r="T36" s="136"/>
    </row>
    <row r="37" spans="1:20" x14ac:dyDescent="0.25">
      <c r="A37" s="89" t="s">
        <v>100</v>
      </c>
      <c r="B37" s="57" t="s">
        <v>101</v>
      </c>
      <c r="C37" s="73">
        <v>0</v>
      </c>
      <c r="D37" s="74">
        <v>0</v>
      </c>
      <c r="E37" s="75">
        <v>0</v>
      </c>
      <c r="F37" s="73">
        <v>0</v>
      </c>
      <c r="G37" s="74">
        <v>0</v>
      </c>
      <c r="H37" s="90">
        <v>0</v>
      </c>
      <c r="T37" s="136"/>
    </row>
    <row r="38" spans="1:20" x14ac:dyDescent="0.25">
      <c r="A38" s="89" t="s">
        <v>102</v>
      </c>
      <c r="B38" s="57" t="s">
        <v>103</v>
      </c>
      <c r="C38" s="73">
        <v>0</v>
      </c>
      <c r="D38" s="74">
        <v>0</v>
      </c>
      <c r="E38" s="75">
        <v>0</v>
      </c>
      <c r="F38" s="73">
        <v>0</v>
      </c>
      <c r="G38" s="74">
        <v>0</v>
      </c>
      <c r="H38" s="90">
        <v>0</v>
      </c>
      <c r="T38" s="136"/>
    </row>
    <row r="39" spans="1:20" x14ac:dyDescent="0.25">
      <c r="A39" s="89" t="s">
        <v>104</v>
      </c>
      <c r="B39" s="57" t="s">
        <v>105</v>
      </c>
      <c r="C39" s="73">
        <v>0</v>
      </c>
      <c r="D39" s="74">
        <v>0</v>
      </c>
      <c r="E39" s="75">
        <v>0</v>
      </c>
      <c r="F39" s="73">
        <v>0</v>
      </c>
      <c r="G39" s="74">
        <v>0</v>
      </c>
      <c r="H39" s="90">
        <v>0</v>
      </c>
      <c r="T39" s="136"/>
    </row>
    <row r="40" spans="1:20" x14ac:dyDescent="0.25">
      <c r="A40" s="89" t="s">
        <v>106</v>
      </c>
      <c r="B40" s="57" t="s">
        <v>107</v>
      </c>
      <c r="C40" s="73">
        <v>0</v>
      </c>
      <c r="D40" s="74">
        <v>0</v>
      </c>
      <c r="E40" s="75">
        <v>0</v>
      </c>
      <c r="F40" s="73">
        <v>0</v>
      </c>
      <c r="G40" s="74">
        <v>0</v>
      </c>
      <c r="H40" s="90">
        <v>0</v>
      </c>
      <c r="T40" s="136"/>
    </row>
    <row r="41" spans="1:20" x14ac:dyDescent="0.25">
      <c r="A41" s="89" t="s">
        <v>108</v>
      </c>
      <c r="B41" s="57" t="s">
        <v>109</v>
      </c>
      <c r="C41" s="73">
        <v>0</v>
      </c>
      <c r="D41" s="74">
        <v>0</v>
      </c>
      <c r="E41" s="75">
        <v>0</v>
      </c>
      <c r="F41" s="73">
        <v>0</v>
      </c>
      <c r="G41" s="74">
        <v>0</v>
      </c>
      <c r="H41" s="90">
        <v>0</v>
      </c>
      <c r="T41" s="136"/>
    </row>
    <row r="42" spans="1:20" x14ac:dyDescent="0.25">
      <c r="A42" s="89" t="s">
        <v>110</v>
      </c>
      <c r="B42" s="57" t="s">
        <v>111</v>
      </c>
      <c r="C42" s="73">
        <v>0</v>
      </c>
      <c r="D42" s="74">
        <v>0</v>
      </c>
      <c r="E42" s="75">
        <v>0</v>
      </c>
      <c r="F42" s="73">
        <v>0</v>
      </c>
      <c r="G42" s="74">
        <v>0</v>
      </c>
      <c r="H42" s="90">
        <v>0</v>
      </c>
      <c r="T42" s="136"/>
    </row>
    <row r="43" spans="1:20" x14ac:dyDescent="0.25">
      <c r="A43" s="89" t="s">
        <v>112</v>
      </c>
      <c r="B43" s="57" t="s">
        <v>113</v>
      </c>
      <c r="C43" s="73">
        <v>0</v>
      </c>
      <c r="D43" s="74">
        <v>0</v>
      </c>
      <c r="E43" s="75">
        <v>0</v>
      </c>
      <c r="F43" s="73">
        <v>0</v>
      </c>
      <c r="G43" s="74">
        <v>0</v>
      </c>
      <c r="H43" s="90">
        <v>0</v>
      </c>
      <c r="T43" s="136"/>
    </row>
    <row r="44" spans="1:20" x14ac:dyDescent="0.25">
      <c r="A44" s="88" t="s">
        <v>114</v>
      </c>
      <c r="B44" s="61"/>
      <c r="C44" s="76">
        <v>0</v>
      </c>
      <c r="D44" s="80">
        <v>0</v>
      </c>
      <c r="E44" s="81">
        <v>0</v>
      </c>
      <c r="F44" s="76">
        <v>0</v>
      </c>
      <c r="G44" s="80">
        <v>0</v>
      </c>
      <c r="H44" s="98">
        <v>0</v>
      </c>
    </row>
    <row r="45" spans="1:20" x14ac:dyDescent="0.25">
      <c r="A45" s="97"/>
      <c r="B45" s="56"/>
      <c r="C45" s="73"/>
      <c r="D45" s="74"/>
      <c r="E45" s="75"/>
      <c r="F45" s="73"/>
      <c r="G45" s="74"/>
      <c r="H45" s="90"/>
    </row>
    <row r="46" spans="1:20" x14ac:dyDescent="0.25">
      <c r="A46" s="89" t="s">
        <v>115</v>
      </c>
      <c r="B46" s="57" t="s">
        <v>24</v>
      </c>
      <c r="C46" s="82">
        <v>2425376.5299999998</v>
      </c>
      <c r="D46" s="77">
        <v>1875235.37</v>
      </c>
      <c r="E46" s="83">
        <v>1244161.77</v>
      </c>
      <c r="F46" s="82">
        <v>25798089.710000001</v>
      </c>
      <c r="G46" s="77">
        <v>26431400.759999998</v>
      </c>
      <c r="H46" s="99">
        <v>26692934.18</v>
      </c>
      <c r="J46" s="87"/>
    </row>
    <row r="47" spans="1:20" ht="15.75" thickBot="1" x14ac:dyDescent="0.3">
      <c r="A47" s="88" t="s">
        <v>116</v>
      </c>
      <c r="B47" s="56"/>
      <c r="C47" s="79">
        <v>8971978.3300000019</v>
      </c>
      <c r="D47" s="79">
        <v>6992673.870000002</v>
      </c>
      <c r="E47" s="79">
        <v>5564472.2699999977</v>
      </c>
      <c r="F47" s="79">
        <v>117081162.66000003</v>
      </c>
      <c r="G47" s="79">
        <v>117519134.42000005</v>
      </c>
      <c r="H47" s="96">
        <v>117406733.26000002</v>
      </c>
    </row>
    <row r="48" spans="1:20" ht="15.75" thickTop="1" x14ac:dyDescent="0.25">
      <c r="A48" s="88"/>
      <c r="B48" s="56"/>
      <c r="C48" s="73"/>
      <c r="D48" s="74"/>
      <c r="E48" s="78"/>
      <c r="F48" s="73"/>
      <c r="G48" s="74"/>
      <c r="H48" s="90"/>
    </row>
    <row r="49" spans="1:10" x14ac:dyDescent="0.25">
      <c r="A49" s="88" t="s">
        <v>117</v>
      </c>
      <c r="B49" s="56"/>
      <c r="C49" s="73"/>
      <c r="D49" s="74"/>
      <c r="E49" s="78"/>
      <c r="F49" s="73"/>
      <c r="G49" s="74"/>
      <c r="H49" s="90"/>
    </row>
    <row r="50" spans="1:10" x14ac:dyDescent="0.25">
      <c r="A50" s="100">
        <v>813</v>
      </c>
      <c r="B50" s="57" t="s">
        <v>118</v>
      </c>
      <c r="C50" s="73">
        <v>24573.08</v>
      </c>
      <c r="D50" s="74">
        <v>25723.99</v>
      </c>
      <c r="E50" s="78">
        <v>191561.07</v>
      </c>
      <c r="F50" s="73">
        <v>418493.39</v>
      </c>
      <c r="G50" s="74">
        <v>422414.98</v>
      </c>
      <c r="H50" s="90">
        <v>587770.55000000005</v>
      </c>
      <c r="J50" s="87"/>
    </row>
    <row r="51" spans="1:10" x14ac:dyDescent="0.25">
      <c r="A51" s="97"/>
      <c r="B51" s="56"/>
      <c r="C51" s="73"/>
      <c r="D51" s="74"/>
      <c r="E51" s="75"/>
      <c r="F51" s="73"/>
      <c r="G51" s="74"/>
      <c r="H51" s="90"/>
    </row>
    <row r="52" spans="1:10" x14ac:dyDescent="0.25">
      <c r="A52" s="88" t="s">
        <v>119</v>
      </c>
      <c r="B52" s="56"/>
      <c r="C52" s="73"/>
      <c r="D52" s="74"/>
      <c r="E52" s="75"/>
      <c r="F52" s="73"/>
      <c r="G52" s="74"/>
      <c r="H52" s="90"/>
    </row>
    <row r="53" spans="1:10" x14ac:dyDescent="0.25">
      <c r="A53" s="88" t="s">
        <v>120</v>
      </c>
      <c r="B53" s="56"/>
      <c r="C53" s="73"/>
      <c r="D53" s="74"/>
      <c r="E53" s="75"/>
      <c r="F53" s="73"/>
      <c r="G53" s="74"/>
      <c r="H53" s="90"/>
    </row>
    <row r="54" spans="1:10" x14ac:dyDescent="0.25">
      <c r="A54" s="89" t="s">
        <v>121</v>
      </c>
      <c r="B54" s="57" t="s">
        <v>122</v>
      </c>
      <c r="C54" s="73">
        <v>177000.9</v>
      </c>
      <c r="D54" s="74">
        <v>193546.49</v>
      </c>
      <c r="E54" s="75">
        <v>192895.57</v>
      </c>
      <c r="F54" s="73">
        <v>2218453.23</v>
      </c>
      <c r="G54" s="74">
        <v>2238970.92</v>
      </c>
      <c r="H54" s="90">
        <v>2245910.5</v>
      </c>
      <c r="J54" s="87"/>
    </row>
    <row r="55" spans="1:10" x14ac:dyDescent="0.25">
      <c r="A55" s="89" t="s">
        <v>123</v>
      </c>
      <c r="B55" s="57" t="s">
        <v>124</v>
      </c>
      <c r="C55" s="73">
        <v>15965.54</v>
      </c>
      <c r="D55" s="74">
        <v>19189.38</v>
      </c>
      <c r="E55" s="75">
        <v>19630.240000000002</v>
      </c>
      <c r="F55" s="73">
        <v>206312.7</v>
      </c>
      <c r="G55" s="74">
        <v>209577.4</v>
      </c>
      <c r="H55" s="90">
        <v>212709.43999999997</v>
      </c>
    </row>
    <row r="56" spans="1:10" x14ac:dyDescent="0.25">
      <c r="A56" s="93" t="s">
        <v>125</v>
      </c>
      <c r="B56" s="57" t="s">
        <v>126</v>
      </c>
      <c r="C56" s="73">
        <v>6472.61</v>
      </c>
      <c r="D56" s="74">
        <v>7142.69</v>
      </c>
      <c r="E56" s="75">
        <v>13983.95</v>
      </c>
      <c r="F56" s="73">
        <v>87265.650000000009</v>
      </c>
      <c r="G56" s="74">
        <v>82403.31</v>
      </c>
      <c r="H56" s="90">
        <v>89476.75</v>
      </c>
    </row>
    <row r="57" spans="1:10" x14ac:dyDescent="0.25">
      <c r="A57" s="93" t="s">
        <v>127</v>
      </c>
      <c r="B57" s="57" t="s">
        <v>128</v>
      </c>
      <c r="C57" s="73">
        <v>232475.47999999998</v>
      </c>
      <c r="D57" s="74">
        <v>592545.5</v>
      </c>
      <c r="E57" s="75">
        <v>276341.68</v>
      </c>
      <c r="F57" s="73">
        <v>3186362.81</v>
      </c>
      <c r="G57" s="74">
        <v>3496360</v>
      </c>
      <c r="H57" s="90">
        <v>3552430.42</v>
      </c>
    </row>
    <row r="58" spans="1:10" x14ac:dyDescent="0.25">
      <c r="A58" s="89" t="s">
        <v>129</v>
      </c>
      <c r="B58" s="57" t="s">
        <v>130</v>
      </c>
      <c r="C58" s="73">
        <v>59177.590000000004</v>
      </c>
      <c r="D58" s="74">
        <v>63460.42</v>
      </c>
      <c r="E58" s="75">
        <v>43001.74</v>
      </c>
      <c r="F58" s="73">
        <v>640882.36</v>
      </c>
      <c r="G58" s="74">
        <v>676766.45</v>
      </c>
      <c r="H58" s="90">
        <v>670273.64</v>
      </c>
    </row>
    <row r="59" spans="1:10" x14ac:dyDescent="0.25">
      <c r="A59" s="89" t="s">
        <v>131</v>
      </c>
      <c r="B59" s="57" t="s">
        <v>132</v>
      </c>
      <c r="C59" s="73">
        <v>50544.33</v>
      </c>
      <c r="D59" s="74">
        <v>79650.81</v>
      </c>
      <c r="E59" s="75">
        <v>66121.7</v>
      </c>
      <c r="F59" s="73">
        <v>562748.21</v>
      </c>
      <c r="G59" s="74">
        <v>597838.23</v>
      </c>
      <c r="H59" s="90">
        <v>614702.55000000005</v>
      </c>
    </row>
    <row r="60" spans="1:10" x14ac:dyDescent="0.25">
      <c r="A60" s="89" t="s">
        <v>133</v>
      </c>
      <c r="B60" s="57" t="s">
        <v>134</v>
      </c>
      <c r="C60" s="73">
        <v>-32913.56</v>
      </c>
      <c r="D60" s="74">
        <v>-64792.270000000004</v>
      </c>
      <c r="E60" s="75">
        <v>68642.42</v>
      </c>
      <c r="F60" s="73">
        <v>-69625.709999999963</v>
      </c>
      <c r="G60" s="74">
        <v>-153135.78000000003</v>
      </c>
      <c r="H60" s="90">
        <v>-89341.590000000084</v>
      </c>
    </row>
    <row r="61" spans="1:10" x14ac:dyDescent="0.25">
      <c r="A61" s="89" t="s">
        <v>135</v>
      </c>
      <c r="B61" s="57" t="s">
        <v>136</v>
      </c>
      <c r="C61" s="73">
        <v>31869.58</v>
      </c>
      <c r="D61" s="74">
        <v>31305.48</v>
      </c>
      <c r="E61" s="75">
        <v>23896.78</v>
      </c>
      <c r="F61" s="73">
        <v>364641.94</v>
      </c>
      <c r="G61" s="74">
        <v>370942.13</v>
      </c>
      <c r="H61" s="90">
        <v>366108.88</v>
      </c>
    </row>
    <row r="62" spans="1:10" x14ac:dyDescent="0.25">
      <c r="A62" s="89" t="s">
        <v>137</v>
      </c>
      <c r="B62" s="57" t="s">
        <v>138</v>
      </c>
      <c r="C62" s="73">
        <v>452084.15</v>
      </c>
      <c r="D62" s="74">
        <v>497869.77</v>
      </c>
      <c r="E62" s="75">
        <v>478671.84</v>
      </c>
      <c r="F62" s="73">
        <v>5596209.4700000007</v>
      </c>
      <c r="G62" s="74">
        <v>5760726.6200000001</v>
      </c>
      <c r="H62" s="90">
        <v>5811359.3199999994</v>
      </c>
    </row>
    <row r="63" spans="1:10" x14ac:dyDescent="0.25">
      <c r="A63" s="89" t="s">
        <v>139</v>
      </c>
      <c r="B63" s="57" t="s">
        <v>140</v>
      </c>
      <c r="C63" s="73">
        <v>6656.7000000000007</v>
      </c>
      <c r="D63" s="74">
        <v>7304.61</v>
      </c>
      <c r="E63" s="75">
        <v>6213.87</v>
      </c>
      <c r="F63" s="73">
        <v>147220.75</v>
      </c>
      <c r="G63" s="74">
        <v>146997.26</v>
      </c>
      <c r="H63" s="90">
        <v>145546.12</v>
      </c>
    </row>
    <row r="64" spans="1:10" x14ac:dyDescent="0.25">
      <c r="A64" s="89" t="s">
        <v>141</v>
      </c>
      <c r="B64" s="57" t="s">
        <v>142</v>
      </c>
      <c r="C64" s="73">
        <v>0</v>
      </c>
      <c r="D64" s="74">
        <v>0</v>
      </c>
      <c r="E64" s="75">
        <v>0</v>
      </c>
      <c r="F64" s="73">
        <v>0</v>
      </c>
      <c r="G64" s="74">
        <v>0</v>
      </c>
      <c r="H64" s="90">
        <v>0</v>
      </c>
    </row>
    <row r="65" spans="1:8" x14ac:dyDescent="0.25">
      <c r="A65" s="97"/>
      <c r="B65" s="62" t="s">
        <v>143</v>
      </c>
      <c r="C65" s="76">
        <v>999333.32</v>
      </c>
      <c r="D65" s="76">
        <v>1427222.8800000001</v>
      </c>
      <c r="E65" s="76">
        <v>1189399.7900000003</v>
      </c>
      <c r="F65" s="76">
        <v>12940471.410000002</v>
      </c>
      <c r="G65" s="76">
        <v>13427446.540000001</v>
      </c>
      <c r="H65" s="91">
        <v>13619176.029999997</v>
      </c>
    </row>
    <row r="66" spans="1:8" x14ac:dyDescent="0.25">
      <c r="A66" s="97"/>
      <c r="B66" s="56"/>
      <c r="C66" s="73"/>
      <c r="D66" s="74"/>
      <c r="E66" s="75"/>
      <c r="F66" s="73"/>
      <c r="G66" s="74"/>
      <c r="H66" s="90"/>
    </row>
    <row r="67" spans="1:8" x14ac:dyDescent="0.25">
      <c r="A67" s="88" t="s">
        <v>144</v>
      </c>
      <c r="B67" s="56"/>
      <c r="C67" s="73"/>
      <c r="D67" s="74"/>
      <c r="E67" s="75"/>
      <c r="F67" s="73"/>
      <c r="G67" s="74"/>
      <c r="H67" s="90"/>
    </row>
    <row r="68" spans="1:8" x14ac:dyDescent="0.25">
      <c r="A68" s="89" t="s">
        <v>145</v>
      </c>
      <c r="B68" s="57" t="s">
        <v>146</v>
      </c>
      <c r="C68" s="73">
        <v>104181.90999999999</v>
      </c>
      <c r="D68" s="74">
        <v>109033.34</v>
      </c>
      <c r="E68" s="75">
        <v>98284.900000000009</v>
      </c>
      <c r="F68" s="73">
        <v>1227534.24</v>
      </c>
      <c r="G68" s="74">
        <v>1241221.23</v>
      </c>
      <c r="H68" s="90">
        <v>1238672.1099999999</v>
      </c>
    </row>
    <row r="69" spans="1:8" x14ac:dyDescent="0.25">
      <c r="A69" s="89" t="s">
        <v>147</v>
      </c>
      <c r="B69" s="57" t="s">
        <v>148</v>
      </c>
      <c r="C69" s="73">
        <v>0</v>
      </c>
      <c r="D69" s="74">
        <v>531</v>
      </c>
      <c r="E69" s="75">
        <v>1294.49</v>
      </c>
      <c r="F69" s="73">
        <v>3372.72</v>
      </c>
      <c r="G69" s="74">
        <v>3903.72</v>
      </c>
      <c r="H69" s="90">
        <v>5198.21</v>
      </c>
    </row>
    <row r="70" spans="1:8" x14ac:dyDescent="0.25">
      <c r="A70" s="89" t="s">
        <v>149</v>
      </c>
      <c r="B70" s="57" t="s">
        <v>150</v>
      </c>
      <c r="C70" s="73">
        <v>202795.24</v>
      </c>
      <c r="D70" s="74">
        <v>188694.39</v>
      </c>
      <c r="E70" s="75">
        <v>191305.55</v>
      </c>
      <c r="F70" s="73">
        <v>2078528.87</v>
      </c>
      <c r="G70" s="74">
        <v>2091996.4400000002</v>
      </c>
      <c r="H70" s="90">
        <v>2141720.6100000003</v>
      </c>
    </row>
    <row r="71" spans="1:8" x14ac:dyDescent="0.25">
      <c r="A71" s="93" t="s">
        <v>151</v>
      </c>
      <c r="B71" s="57" t="s">
        <v>126</v>
      </c>
      <c r="C71" s="73">
        <v>29924.11</v>
      </c>
      <c r="D71" s="74">
        <v>11740.759999999998</v>
      </c>
      <c r="E71" s="75">
        <v>9144.44</v>
      </c>
      <c r="F71" s="73">
        <v>230930.66</v>
      </c>
      <c r="G71" s="74">
        <v>229284.86000000002</v>
      </c>
      <c r="H71" s="90">
        <v>201594.3</v>
      </c>
    </row>
    <row r="72" spans="1:8" x14ac:dyDescent="0.25">
      <c r="A72" s="89" t="s">
        <v>152</v>
      </c>
      <c r="B72" s="57" t="s">
        <v>153</v>
      </c>
      <c r="C72" s="73">
        <v>16057.96</v>
      </c>
      <c r="D72" s="74">
        <v>9862.99</v>
      </c>
      <c r="E72" s="75">
        <v>10519.86</v>
      </c>
      <c r="F72" s="73">
        <v>297591.15999999997</v>
      </c>
      <c r="G72" s="74">
        <v>283475.55</v>
      </c>
      <c r="H72" s="90">
        <v>286287.86</v>
      </c>
    </row>
    <row r="73" spans="1:8" x14ac:dyDescent="0.25">
      <c r="A73" s="89" t="s">
        <v>154</v>
      </c>
      <c r="B73" s="57" t="s">
        <v>155</v>
      </c>
      <c r="C73" s="73">
        <v>7628.03</v>
      </c>
      <c r="D73" s="74">
        <v>9653.18</v>
      </c>
      <c r="E73" s="75">
        <v>5877.85</v>
      </c>
      <c r="F73" s="73">
        <v>249263.99</v>
      </c>
      <c r="G73" s="74">
        <v>246648.43</v>
      </c>
      <c r="H73" s="90">
        <v>247479.61</v>
      </c>
    </row>
    <row r="74" spans="1:8" x14ac:dyDescent="0.25">
      <c r="A74" s="89" t="s">
        <v>156</v>
      </c>
      <c r="B74" s="57" t="s">
        <v>157</v>
      </c>
      <c r="C74" s="73">
        <v>66999.240000000005</v>
      </c>
      <c r="D74" s="74">
        <v>101806.2</v>
      </c>
      <c r="E74" s="75">
        <v>94379.99</v>
      </c>
      <c r="F74" s="73">
        <v>989278.33000000007</v>
      </c>
      <c r="G74" s="74">
        <v>993509.2300000001</v>
      </c>
      <c r="H74" s="90">
        <v>980097.9800000001</v>
      </c>
    </row>
    <row r="75" spans="1:8" x14ac:dyDescent="0.25">
      <c r="A75" s="89" t="s">
        <v>158</v>
      </c>
      <c r="B75" s="57" t="s">
        <v>159</v>
      </c>
      <c r="C75" s="73">
        <v>89154.92</v>
      </c>
      <c r="D75" s="74">
        <v>83936.48000000001</v>
      </c>
      <c r="E75" s="75">
        <v>99453.46</v>
      </c>
      <c r="F75" s="73">
        <v>1001340.3300000001</v>
      </c>
      <c r="G75" s="74">
        <v>1019974.8900000001</v>
      </c>
      <c r="H75" s="90">
        <v>1031797.15</v>
      </c>
    </row>
    <row r="76" spans="1:8" x14ac:dyDescent="0.25">
      <c r="A76" s="89" t="s">
        <v>160</v>
      </c>
      <c r="B76" s="57" t="s">
        <v>161</v>
      </c>
      <c r="C76" s="73">
        <v>108301.65999999999</v>
      </c>
      <c r="D76" s="74">
        <v>119175.40999999999</v>
      </c>
      <c r="E76" s="75">
        <v>138549.74</v>
      </c>
      <c r="F76" s="73">
        <v>1453801.5799999998</v>
      </c>
      <c r="G76" s="74">
        <v>1465465.4800000002</v>
      </c>
      <c r="H76" s="90">
        <v>1478244.1400000001</v>
      </c>
    </row>
    <row r="77" spans="1:8" x14ac:dyDescent="0.25">
      <c r="A77" s="97"/>
      <c r="B77" s="62" t="s">
        <v>162</v>
      </c>
      <c r="C77" s="76">
        <v>625043.06999999995</v>
      </c>
      <c r="D77" s="76">
        <v>634433.75</v>
      </c>
      <c r="E77" s="76">
        <v>648810.28</v>
      </c>
      <c r="F77" s="76">
        <v>7531641.8800000008</v>
      </c>
      <c r="G77" s="76">
        <v>7575479.8300000001</v>
      </c>
      <c r="H77" s="91">
        <v>7611091.9700000007</v>
      </c>
    </row>
    <row r="78" spans="1:8" x14ac:dyDescent="0.25">
      <c r="A78" s="88" t="s">
        <v>163</v>
      </c>
      <c r="B78" s="56"/>
      <c r="C78" s="82">
        <v>1624376.39</v>
      </c>
      <c r="D78" s="82">
        <v>2061656.6300000001</v>
      </c>
      <c r="E78" s="82">
        <v>1838210.0700000003</v>
      </c>
      <c r="F78" s="82">
        <v>20472113.290000003</v>
      </c>
      <c r="G78" s="82">
        <v>21002926.370000001</v>
      </c>
      <c r="H78" s="95">
        <v>21230268</v>
      </c>
    </row>
    <row r="79" spans="1:8" x14ac:dyDescent="0.25">
      <c r="A79" s="97"/>
      <c r="B79" s="56"/>
      <c r="C79" s="73"/>
      <c r="D79" s="74"/>
      <c r="E79" s="75"/>
      <c r="F79" s="73"/>
      <c r="G79" s="74"/>
      <c r="H79" s="90"/>
    </row>
    <row r="80" spans="1:8" x14ac:dyDescent="0.25">
      <c r="A80" s="88" t="s">
        <v>164</v>
      </c>
      <c r="B80" s="56"/>
      <c r="C80" s="73"/>
      <c r="D80" s="74"/>
      <c r="E80" s="75"/>
      <c r="F80" s="73"/>
      <c r="G80" s="74"/>
      <c r="H80" s="90"/>
    </row>
    <row r="81" spans="1:8" x14ac:dyDescent="0.25">
      <c r="A81" s="89" t="s">
        <v>165</v>
      </c>
      <c r="B81" s="57" t="s">
        <v>166</v>
      </c>
      <c r="C81" s="73">
        <v>9025.6</v>
      </c>
      <c r="D81" s="74">
        <v>9446.3799999999992</v>
      </c>
      <c r="E81" s="75">
        <v>9631.06</v>
      </c>
      <c r="F81" s="73">
        <v>112110.91</v>
      </c>
      <c r="G81" s="74">
        <v>112908.87</v>
      </c>
      <c r="H81" s="90">
        <v>113397.03000000001</v>
      </c>
    </row>
    <row r="82" spans="1:8" x14ac:dyDescent="0.25">
      <c r="A82" s="89" t="s">
        <v>167</v>
      </c>
      <c r="B82" s="57" t="s">
        <v>168</v>
      </c>
      <c r="C82" s="73">
        <v>36468.74</v>
      </c>
      <c r="D82" s="74">
        <v>46565.5</v>
      </c>
      <c r="E82" s="75">
        <v>41261.47</v>
      </c>
      <c r="F82" s="73">
        <v>507345.14</v>
      </c>
      <c r="G82" s="74">
        <v>515899.98</v>
      </c>
      <c r="H82" s="90">
        <v>513970.44999999995</v>
      </c>
    </row>
    <row r="83" spans="1:8" x14ac:dyDescent="0.25">
      <c r="A83" s="89" t="s">
        <v>169</v>
      </c>
      <c r="B83" s="57" t="s">
        <v>170</v>
      </c>
      <c r="C83" s="73">
        <v>330830.32</v>
      </c>
      <c r="D83" s="74">
        <v>353182.16000000003</v>
      </c>
      <c r="E83" s="75">
        <v>341415.20999999996</v>
      </c>
      <c r="F83" s="73">
        <v>4023153.7399999993</v>
      </c>
      <c r="G83" s="74">
        <v>4043392.41</v>
      </c>
      <c r="H83" s="90">
        <v>4057334.11</v>
      </c>
    </row>
    <row r="84" spans="1:8" x14ac:dyDescent="0.25">
      <c r="A84" s="89" t="s">
        <v>171</v>
      </c>
      <c r="B84" s="57" t="s">
        <v>172</v>
      </c>
      <c r="C84" s="73">
        <v>64293.24</v>
      </c>
      <c r="D84" s="74">
        <v>197357.12</v>
      </c>
      <c r="E84" s="75">
        <v>-10181.66</v>
      </c>
      <c r="F84" s="73">
        <v>309724.15000000008</v>
      </c>
      <c r="G84" s="74">
        <v>436899.87000000005</v>
      </c>
      <c r="H84" s="90">
        <v>193715.4500000001</v>
      </c>
    </row>
    <row r="85" spans="1:8" x14ac:dyDescent="0.25">
      <c r="A85" s="89" t="s">
        <v>173</v>
      </c>
      <c r="B85" s="57" t="s">
        <v>174</v>
      </c>
      <c r="C85" s="73">
        <v>0</v>
      </c>
      <c r="D85" s="74">
        <v>0</v>
      </c>
      <c r="E85" s="75">
        <v>0</v>
      </c>
      <c r="F85" s="73">
        <v>0</v>
      </c>
      <c r="G85" s="74">
        <v>0</v>
      </c>
      <c r="H85" s="90">
        <v>0</v>
      </c>
    </row>
    <row r="86" spans="1:8" x14ac:dyDescent="0.25">
      <c r="A86" s="88" t="s">
        <v>175</v>
      </c>
      <c r="B86" s="56"/>
      <c r="C86" s="76">
        <v>440617.9</v>
      </c>
      <c r="D86" s="76">
        <v>606551.16</v>
      </c>
      <c r="E86" s="76">
        <v>382126.08000000002</v>
      </c>
      <c r="F86" s="76">
        <v>4952333.9399999995</v>
      </c>
      <c r="G86" s="76">
        <v>5109101.13</v>
      </c>
      <c r="H86" s="91">
        <v>4878417.04</v>
      </c>
    </row>
    <row r="87" spans="1:8" x14ac:dyDescent="0.25">
      <c r="A87" s="97"/>
      <c r="B87" s="56"/>
      <c r="C87" s="73"/>
      <c r="D87" s="74"/>
      <c r="E87" s="75"/>
      <c r="F87" s="73"/>
      <c r="G87" s="74"/>
      <c r="H87" s="90"/>
    </row>
    <row r="88" spans="1:8" x14ac:dyDescent="0.25">
      <c r="A88" s="88" t="s">
        <v>176</v>
      </c>
      <c r="B88" s="56"/>
      <c r="C88" s="73"/>
      <c r="D88" s="74"/>
      <c r="E88" s="75"/>
      <c r="F88" s="73"/>
      <c r="G88" s="74"/>
      <c r="H88" s="90"/>
    </row>
    <row r="89" spans="1:8" x14ac:dyDescent="0.25">
      <c r="A89" s="89" t="s">
        <v>177</v>
      </c>
      <c r="B89" s="57" t="s">
        <v>166</v>
      </c>
      <c r="C89" s="73">
        <v>0</v>
      </c>
      <c r="D89" s="74">
        <v>0</v>
      </c>
      <c r="E89" s="75">
        <v>0</v>
      </c>
      <c r="F89" s="73">
        <v>0</v>
      </c>
      <c r="G89" s="74">
        <v>0</v>
      </c>
      <c r="H89" s="90">
        <v>0</v>
      </c>
    </row>
    <row r="90" spans="1:8" x14ac:dyDescent="0.25">
      <c r="A90" s="89" t="s">
        <v>178</v>
      </c>
      <c r="B90" s="57" t="s">
        <v>179</v>
      </c>
      <c r="C90" s="73">
        <v>664002.37000000011</v>
      </c>
      <c r="D90" s="74">
        <v>413531.86</v>
      </c>
      <c r="E90" s="75">
        <v>232093.96</v>
      </c>
      <c r="F90" s="73">
        <v>7182188.6299999999</v>
      </c>
      <c r="G90" s="74">
        <v>7316504.0099999988</v>
      </c>
      <c r="H90" s="90">
        <v>7366844.2000000002</v>
      </c>
    </row>
    <row r="91" spans="1:8" x14ac:dyDescent="0.25">
      <c r="A91" s="89" t="s">
        <v>180</v>
      </c>
      <c r="B91" s="57" t="s">
        <v>181</v>
      </c>
      <c r="C91" s="73">
        <v>40495.410000000003</v>
      </c>
      <c r="D91" s="74">
        <v>-15277.51</v>
      </c>
      <c r="E91" s="75">
        <v>51160.66</v>
      </c>
      <c r="F91" s="73">
        <v>129855.06999999999</v>
      </c>
      <c r="G91" s="74">
        <v>107978.15999999999</v>
      </c>
      <c r="H91" s="90">
        <v>150606.26999999999</v>
      </c>
    </row>
    <row r="92" spans="1:8" x14ac:dyDescent="0.25">
      <c r="A92" s="101" t="s">
        <v>182</v>
      </c>
      <c r="B92" s="57" t="s">
        <v>183</v>
      </c>
      <c r="C92" s="73">
        <v>19820.36</v>
      </c>
      <c r="D92" s="74">
        <v>21442.080000000002</v>
      </c>
      <c r="E92" s="75">
        <v>22017.1</v>
      </c>
      <c r="F92" s="73">
        <v>163316.9</v>
      </c>
      <c r="G92" s="74">
        <v>173224.06</v>
      </c>
      <c r="H92" s="90">
        <v>183061.16</v>
      </c>
    </row>
    <row r="93" spans="1:8" x14ac:dyDescent="0.25">
      <c r="A93" s="92" t="s">
        <v>184</v>
      </c>
      <c r="B93" s="56"/>
      <c r="C93" s="76">
        <v>724318.14000000013</v>
      </c>
      <c r="D93" s="76">
        <v>419696.43</v>
      </c>
      <c r="E93" s="76">
        <v>305271.71999999997</v>
      </c>
      <c r="F93" s="76">
        <v>7475360.6000000006</v>
      </c>
      <c r="G93" s="76">
        <v>7597706.2299999986</v>
      </c>
      <c r="H93" s="91">
        <v>7700511.6299999999</v>
      </c>
    </row>
    <row r="94" spans="1:8" x14ac:dyDescent="0.25">
      <c r="A94" s="97"/>
      <c r="B94" s="56"/>
      <c r="C94" s="73"/>
      <c r="D94" s="74"/>
      <c r="E94" s="75"/>
      <c r="F94" s="73"/>
      <c r="G94" s="74"/>
      <c r="H94" s="90"/>
    </row>
    <row r="95" spans="1:8" x14ac:dyDescent="0.25">
      <c r="A95" s="88" t="s">
        <v>185</v>
      </c>
      <c r="B95" s="56"/>
      <c r="C95" s="73"/>
      <c r="D95" s="74"/>
      <c r="E95" s="75"/>
      <c r="F95" s="73"/>
      <c r="G95" s="74"/>
      <c r="H95" s="90"/>
    </row>
    <row r="96" spans="1:8" x14ac:dyDescent="0.25">
      <c r="A96" s="89" t="s">
        <v>186</v>
      </c>
      <c r="B96" s="57" t="s">
        <v>166</v>
      </c>
      <c r="C96" s="73">
        <v>0</v>
      </c>
      <c r="D96" s="74">
        <v>0</v>
      </c>
      <c r="E96" s="75">
        <v>0</v>
      </c>
      <c r="F96" s="73">
        <v>0</v>
      </c>
      <c r="G96" s="74">
        <v>0</v>
      </c>
      <c r="H96" s="90">
        <v>0</v>
      </c>
    </row>
    <row r="97" spans="1:8" x14ac:dyDescent="0.25">
      <c r="A97" s="89" t="s">
        <v>187</v>
      </c>
      <c r="B97" s="57" t="s">
        <v>188</v>
      </c>
      <c r="C97" s="73">
        <v>1870.84</v>
      </c>
      <c r="D97" s="74">
        <v>1960.24</v>
      </c>
      <c r="E97" s="75">
        <v>2060.9</v>
      </c>
      <c r="F97" s="73">
        <v>22662.11</v>
      </c>
      <c r="G97" s="74">
        <v>22840.65</v>
      </c>
      <c r="H97" s="90">
        <v>23034.379999999997</v>
      </c>
    </row>
    <row r="98" spans="1:8" x14ac:dyDescent="0.25">
      <c r="A98" s="89" t="s">
        <v>189</v>
      </c>
      <c r="B98" s="57" t="s">
        <v>190</v>
      </c>
      <c r="C98" s="73">
        <v>0</v>
      </c>
      <c r="D98" s="74">
        <v>0</v>
      </c>
      <c r="E98" s="75">
        <v>31959</v>
      </c>
      <c r="F98" s="73">
        <v>350</v>
      </c>
      <c r="G98" s="74">
        <v>350</v>
      </c>
      <c r="H98" s="90">
        <v>32309</v>
      </c>
    </row>
    <row r="99" spans="1:8" x14ac:dyDescent="0.25">
      <c r="A99" s="89" t="s">
        <v>191</v>
      </c>
      <c r="B99" s="57" t="s">
        <v>192</v>
      </c>
      <c r="C99" s="73">
        <v>0</v>
      </c>
      <c r="D99" s="74">
        <v>0</v>
      </c>
      <c r="E99" s="75">
        <v>0</v>
      </c>
      <c r="F99" s="73">
        <v>0</v>
      </c>
      <c r="G99" s="74">
        <v>0</v>
      </c>
      <c r="H99" s="90">
        <v>0</v>
      </c>
    </row>
    <row r="100" spans="1:8" x14ac:dyDescent="0.25">
      <c r="A100" s="88" t="s">
        <v>193</v>
      </c>
      <c r="B100" s="56"/>
      <c r="C100" s="76">
        <v>1870.84</v>
      </c>
      <c r="D100" s="76">
        <v>1960.24</v>
      </c>
      <c r="E100" s="76">
        <v>34019.9</v>
      </c>
      <c r="F100" s="76">
        <v>23012.11</v>
      </c>
      <c r="G100" s="76">
        <v>23190.65</v>
      </c>
      <c r="H100" s="91">
        <v>55343.38</v>
      </c>
    </row>
    <row r="101" spans="1:8" x14ac:dyDescent="0.25">
      <c r="A101" s="97"/>
      <c r="B101" s="56"/>
      <c r="C101" s="73"/>
      <c r="D101" s="74"/>
      <c r="E101" s="75"/>
      <c r="F101" s="73"/>
      <c r="G101" s="74"/>
      <c r="H101" s="90"/>
    </row>
    <row r="102" spans="1:8" x14ac:dyDescent="0.25">
      <c r="A102" s="88" t="s">
        <v>194</v>
      </c>
      <c r="B102" s="56"/>
      <c r="C102" s="73"/>
      <c r="D102" s="74"/>
      <c r="E102" s="75"/>
      <c r="F102" s="73"/>
      <c r="G102" s="74"/>
      <c r="H102" s="90"/>
    </row>
    <row r="103" spans="1:8" x14ac:dyDescent="0.25">
      <c r="A103" s="89" t="s">
        <v>195</v>
      </c>
      <c r="B103" s="57" t="s">
        <v>196</v>
      </c>
      <c r="C103" s="73">
        <v>644376.18000000005</v>
      </c>
      <c r="D103" s="74">
        <v>670229.26</v>
      </c>
      <c r="E103" s="75">
        <v>591390.26</v>
      </c>
      <c r="F103" s="73">
        <v>7661732.0800000001</v>
      </c>
      <c r="G103" s="74">
        <v>7722409.7100000009</v>
      </c>
      <c r="H103" s="90">
        <v>7401155.6200000001</v>
      </c>
    </row>
    <row r="104" spans="1:8" x14ac:dyDescent="0.25">
      <c r="A104" s="89" t="s">
        <v>197</v>
      </c>
      <c r="B104" s="57" t="s">
        <v>198</v>
      </c>
      <c r="C104" s="73">
        <v>811929.25</v>
      </c>
      <c r="D104" s="74">
        <v>300158.29000000004</v>
      </c>
      <c r="E104" s="75">
        <v>205214.99</v>
      </c>
      <c r="F104" s="73">
        <v>4814956.4499999993</v>
      </c>
      <c r="G104" s="74">
        <v>4872850.3099999996</v>
      </c>
      <c r="H104" s="90">
        <v>5561132.2200000007</v>
      </c>
    </row>
    <row r="105" spans="1:8" x14ac:dyDescent="0.25">
      <c r="A105" s="89" t="s">
        <v>199</v>
      </c>
      <c r="B105" s="57" t="s">
        <v>200</v>
      </c>
      <c r="C105" s="73">
        <v>111284.93</v>
      </c>
      <c r="D105" s="74">
        <v>174257.06</v>
      </c>
      <c r="E105" s="75">
        <v>167754.68</v>
      </c>
      <c r="F105" s="73">
        <v>933741.59</v>
      </c>
      <c r="G105" s="74">
        <v>1074968.54</v>
      </c>
      <c r="H105" s="90">
        <v>1201982.8999999999</v>
      </c>
    </row>
    <row r="106" spans="1:8" x14ac:dyDescent="0.25">
      <c r="A106" s="89" t="s">
        <v>201</v>
      </c>
      <c r="B106" s="57" t="s">
        <v>202</v>
      </c>
      <c r="C106" s="73">
        <v>7875.95</v>
      </c>
      <c r="D106" s="74">
        <v>7875.95</v>
      </c>
      <c r="E106" s="75">
        <v>7875.95</v>
      </c>
      <c r="F106" s="73">
        <v>80347.360000000001</v>
      </c>
      <c r="G106" s="74">
        <v>82022.51999999999</v>
      </c>
      <c r="H106" s="90">
        <v>83697.669999999984</v>
      </c>
    </row>
    <row r="107" spans="1:8" x14ac:dyDescent="0.25">
      <c r="A107" s="89" t="s">
        <v>203</v>
      </c>
      <c r="B107" s="57" t="s">
        <v>204</v>
      </c>
      <c r="C107" s="73">
        <v>155241.60000000001</v>
      </c>
      <c r="D107" s="74">
        <v>194881.58</v>
      </c>
      <c r="E107" s="75">
        <v>146389.31</v>
      </c>
      <c r="F107" s="73">
        <v>1585341.0899999999</v>
      </c>
      <c r="G107" s="74">
        <v>1652155.7899999998</v>
      </c>
      <c r="H107" s="90">
        <v>1717702.38</v>
      </c>
    </row>
    <row r="108" spans="1:8" x14ac:dyDescent="0.25">
      <c r="A108" s="89" t="s">
        <v>205</v>
      </c>
      <c r="B108" s="57" t="s">
        <v>206</v>
      </c>
      <c r="C108" s="73">
        <v>358358.02</v>
      </c>
      <c r="D108" s="74">
        <v>374193.43999999994</v>
      </c>
      <c r="E108" s="75">
        <v>373623.52</v>
      </c>
      <c r="F108" s="73">
        <v>4592154.43</v>
      </c>
      <c r="G108" s="74">
        <v>4621619.33</v>
      </c>
      <c r="H108" s="90">
        <v>4546578.3099999996</v>
      </c>
    </row>
    <row r="109" spans="1:8" x14ac:dyDescent="0.25">
      <c r="A109" s="89" t="s">
        <v>207</v>
      </c>
      <c r="B109" s="57" t="s">
        <v>208</v>
      </c>
      <c r="C109" s="73">
        <v>0</v>
      </c>
      <c r="D109" s="74">
        <v>0</v>
      </c>
      <c r="E109" s="75">
        <v>0</v>
      </c>
      <c r="F109" s="73">
        <v>102665.5</v>
      </c>
      <c r="G109" s="74">
        <v>102665.5</v>
      </c>
      <c r="H109" s="90">
        <v>87112.5</v>
      </c>
    </row>
    <row r="110" spans="1:8" x14ac:dyDescent="0.25">
      <c r="A110" s="89" t="s">
        <v>209</v>
      </c>
      <c r="B110" s="57" t="s">
        <v>210</v>
      </c>
      <c r="C110" s="73">
        <v>4318.55</v>
      </c>
      <c r="D110" s="74">
        <v>5542.32</v>
      </c>
      <c r="E110" s="75">
        <v>-146.75</v>
      </c>
      <c r="F110" s="73">
        <v>34102.020000000004</v>
      </c>
      <c r="G110" s="74">
        <v>38956.140000000007</v>
      </c>
      <c r="H110" s="90">
        <v>-86330.86</v>
      </c>
    </row>
    <row r="111" spans="1:8" x14ac:dyDescent="0.25">
      <c r="A111" s="89" t="s">
        <v>211</v>
      </c>
      <c r="B111" s="57" t="s">
        <v>212</v>
      </c>
      <c r="C111" s="73">
        <v>29652.180000000004</v>
      </c>
      <c r="D111" s="74">
        <v>24990.95</v>
      </c>
      <c r="E111" s="75">
        <v>40992.519999999997</v>
      </c>
      <c r="F111" s="73">
        <v>251876.87</v>
      </c>
      <c r="G111" s="74">
        <v>244412.80000000005</v>
      </c>
      <c r="H111" s="90">
        <v>259167.98</v>
      </c>
    </row>
    <row r="112" spans="1:8" x14ac:dyDescent="0.25">
      <c r="A112" s="89" t="s">
        <v>213</v>
      </c>
      <c r="B112" s="57" t="s">
        <v>140</v>
      </c>
      <c r="C112" s="73">
        <v>97533.86</v>
      </c>
      <c r="D112" s="74">
        <v>96774.19</v>
      </c>
      <c r="E112" s="75">
        <v>95590.84</v>
      </c>
      <c r="F112" s="73">
        <v>1131006.49</v>
      </c>
      <c r="G112" s="74">
        <v>1134149.7499999998</v>
      </c>
      <c r="H112" s="90">
        <v>1137069.3400000001</v>
      </c>
    </row>
    <row r="113" spans="1:8" x14ac:dyDescent="0.25">
      <c r="A113" s="89" t="s">
        <v>214</v>
      </c>
      <c r="B113" s="57" t="s">
        <v>215</v>
      </c>
      <c r="C113" s="82">
        <v>4367.29</v>
      </c>
      <c r="D113" s="77">
        <v>6030.65</v>
      </c>
      <c r="E113" s="83">
        <v>829.8</v>
      </c>
      <c r="F113" s="82">
        <v>62784.59</v>
      </c>
      <c r="G113" s="77">
        <v>61114.509999999995</v>
      </c>
      <c r="H113" s="99">
        <v>58091.329999999994</v>
      </c>
    </row>
    <row r="114" spans="1:8" x14ac:dyDescent="0.25">
      <c r="A114" s="97"/>
      <c r="B114" s="56"/>
      <c r="C114" s="84">
        <v>2224937.81</v>
      </c>
      <c r="D114" s="84">
        <v>1854933.69</v>
      </c>
      <c r="E114" s="84">
        <v>1629515.12</v>
      </c>
      <c r="F114" s="84">
        <v>21250708.469999999</v>
      </c>
      <c r="G114" s="84">
        <v>21607324.899999999</v>
      </c>
      <c r="H114" s="102">
        <v>21967359.389999997</v>
      </c>
    </row>
    <row r="115" spans="1:8" x14ac:dyDescent="0.25">
      <c r="A115" s="89" t="s">
        <v>216</v>
      </c>
      <c r="B115" s="57" t="s">
        <v>217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103">
        <v>0</v>
      </c>
    </row>
    <row r="116" spans="1:8" x14ac:dyDescent="0.25">
      <c r="A116" s="88" t="s">
        <v>218</v>
      </c>
      <c r="B116" s="56"/>
      <c r="C116" s="76">
        <v>2224937.81</v>
      </c>
      <c r="D116" s="76">
        <v>1854933.69</v>
      </c>
      <c r="E116" s="76">
        <v>1629515.12</v>
      </c>
      <c r="F116" s="76">
        <v>21250708.469999999</v>
      </c>
      <c r="G116" s="76">
        <v>21607324.899999999</v>
      </c>
      <c r="H116" s="91">
        <v>21967359.389999997</v>
      </c>
    </row>
    <row r="117" spans="1:8" ht="13.5" customHeight="1" x14ac:dyDescent="0.25">
      <c r="A117" s="97"/>
      <c r="B117" s="56"/>
      <c r="C117" s="73"/>
      <c r="D117" s="74"/>
      <c r="E117" s="75"/>
      <c r="F117" s="73"/>
      <c r="G117" s="74"/>
      <c r="H117" s="90"/>
    </row>
    <row r="118" spans="1:8" ht="13.5" customHeight="1" thickBot="1" x14ac:dyDescent="0.3">
      <c r="A118" s="177" t="s">
        <v>219</v>
      </c>
      <c r="B118" s="178"/>
      <c r="C118" s="79">
        <v>5040694.16</v>
      </c>
      <c r="D118" s="79">
        <v>4970522.1400000006</v>
      </c>
      <c r="E118" s="79">
        <v>4380703.96</v>
      </c>
      <c r="F118" s="79">
        <v>54592021.800000004</v>
      </c>
      <c r="G118" s="79">
        <v>55762664.25999999</v>
      </c>
      <c r="H118" s="96">
        <v>56419669.989999995</v>
      </c>
    </row>
    <row r="119" spans="1:8" ht="15.75" thickTop="1" x14ac:dyDescent="0.25">
      <c r="A119" s="97"/>
      <c r="B119" s="56"/>
      <c r="C119" s="73"/>
      <c r="D119" s="74"/>
      <c r="E119" s="75"/>
      <c r="F119" s="73"/>
      <c r="G119" s="74"/>
      <c r="H119" s="90"/>
    </row>
    <row r="120" spans="1:8" x14ac:dyDescent="0.25">
      <c r="A120" s="88" t="s">
        <v>220</v>
      </c>
      <c r="B120" s="56"/>
      <c r="C120" s="73"/>
      <c r="D120" s="74"/>
      <c r="E120" s="75"/>
      <c r="F120" s="73"/>
      <c r="G120" s="74"/>
      <c r="H120" s="90"/>
    </row>
    <row r="121" spans="1:8" x14ac:dyDescent="0.25">
      <c r="A121" s="89" t="s">
        <v>221</v>
      </c>
      <c r="B121" s="57" t="s">
        <v>222</v>
      </c>
      <c r="C121" s="73">
        <v>2438489.61</v>
      </c>
      <c r="D121" s="74">
        <v>2447541.9</v>
      </c>
      <c r="E121" s="75">
        <v>2452912.96</v>
      </c>
      <c r="F121" s="73">
        <v>28664893.609999999</v>
      </c>
      <c r="G121" s="74">
        <v>28744335.789999999</v>
      </c>
      <c r="H121" s="90">
        <v>28856811.480000004</v>
      </c>
    </row>
    <row r="122" spans="1:8" x14ac:dyDescent="0.25">
      <c r="A122" s="97"/>
      <c r="B122" s="57" t="s">
        <v>223</v>
      </c>
      <c r="C122" s="73">
        <v>0</v>
      </c>
      <c r="D122" s="74">
        <v>0</v>
      </c>
      <c r="E122" s="75">
        <v>0</v>
      </c>
      <c r="F122" s="73">
        <v>0</v>
      </c>
      <c r="G122" s="74">
        <v>0</v>
      </c>
      <c r="H122" s="90">
        <v>0</v>
      </c>
    </row>
    <row r="123" spans="1:8" x14ac:dyDescent="0.25">
      <c r="A123" s="97"/>
      <c r="B123" s="57" t="s">
        <v>224</v>
      </c>
      <c r="C123" s="73">
        <v>0</v>
      </c>
      <c r="D123" s="74">
        <v>0</v>
      </c>
      <c r="E123" s="75">
        <v>0</v>
      </c>
      <c r="F123" s="73">
        <v>0</v>
      </c>
      <c r="G123" s="74">
        <v>0</v>
      </c>
      <c r="H123" s="90">
        <v>0</v>
      </c>
    </row>
    <row r="124" spans="1:8" x14ac:dyDescent="0.25">
      <c r="A124" s="97"/>
      <c r="B124" s="57" t="s">
        <v>225</v>
      </c>
      <c r="C124" s="73">
        <v>0</v>
      </c>
      <c r="D124" s="74">
        <v>0</v>
      </c>
      <c r="E124" s="75">
        <v>0</v>
      </c>
      <c r="F124" s="73">
        <v>0</v>
      </c>
      <c r="G124" s="74">
        <v>0</v>
      </c>
      <c r="H124" s="90">
        <v>0</v>
      </c>
    </row>
    <row r="125" spans="1:8" x14ac:dyDescent="0.25">
      <c r="A125" s="97"/>
      <c r="B125" s="57" t="s">
        <v>226</v>
      </c>
      <c r="C125" s="73">
        <v>0</v>
      </c>
      <c r="D125" s="74">
        <v>0</v>
      </c>
      <c r="E125" s="75">
        <v>0</v>
      </c>
      <c r="F125" s="73">
        <v>0</v>
      </c>
      <c r="G125" s="74">
        <v>0</v>
      </c>
      <c r="H125" s="90">
        <v>0</v>
      </c>
    </row>
    <row r="126" spans="1:8" x14ac:dyDescent="0.25">
      <c r="A126" s="97"/>
      <c r="B126" s="57" t="s">
        <v>227</v>
      </c>
      <c r="C126" s="73">
        <v>0</v>
      </c>
      <c r="D126" s="74">
        <v>0</v>
      </c>
      <c r="E126" s="75">
        <v>0</v>
      </c>
      <c r="F126" s="73">
        <v>0</v>
      </c>
      <c r="G126" s="74">
        <v>0</v>
      </c>
      <c r="H126" s="90">
        <v>0</v>
      </c>
    </row>
    <row r="127" spans="1:8" x14ac:dyDescent="0.25">
      <c r="A127" s="89" t="s">
        <v>228</v>
      </c>
      <c r="B127" s="57" t="s">
        <v>229</v>
      </c>
      <c r="C127" s="73">
        <v>0</v>
      </c>
      <c r="D127" s="74">
        <v>0</v>
      </c>
      <c r="E127" s="75">
        <v>0</v>
      </c>
      <c r="F127" s="73">
        <v>0</v>
      </c>
      <c r="G127" s="74">
        <v>0</v>
      </c>
      <c r="H127" s="90">
        <v>0</v>
      </c>
    </row>
    <row r="128" spans="1:8" x14ac:dyDescent="0.25">
      <c r="A128" s="88" t="s">
        <v>230</v>
      </c>
      <c r="B128" s="56"/>
      <c r="C128" s="76">
        <v>2438489.61</v>
      </c>
      <c r="D128" s="76">
        <v>2447541.9</v>
      </c>
      <c r="E128" s="76">
        <v>2452912.96</v>
      </c>
      <c r="F128" s="76">
        <v>28664893.609999999</v>
      </c>
      <c r="G128" s="76">
        <v>28744335.789999999</v>
      </c>
      <c r="H128" s="91">
        <v>28856811.480000004</v>
      </c>
    </row>
    <row r="129" spans="1:8" x14ac:dyDescent="0.25">
      <c r="A129" s="97"/>
      <c r="B129" s="56"/>
      <c r="C129" s="73"/>
      <c r="D129" s="74"/>
      <c r="E129" s="75"/>
      <c r="F129" s="73"/>
      <c r="G129" s="74"/>
      <c r="H129" s="90"/>
    </row>
    <row r="130" spans="1:8" x14ac:dyDescent="0.25">
      <c r="A130" s="93" t="s">
        <v>231</v>
      </c>
      <c r="B130" s="56" t="s">
        <v>232</v>
      </c>
      <c r="C130" s="73">
        <v>0</v>
      </c>
      <c r="D130" s="74">
        <v>0</v>
      </c>
      <c r="E130" s="75">
        <v>0</v>
      </c>
      <c r="F130" s="73">
        <v>0</v>
      </c>
      <c r="G130" s="74">
        <v>0</v>
      </c>
      <c r="H130" s="90">
        <v>0</v>
      </c>
    </row>
    <row r="131" spans="1:8" x14ac:dyDescent="0.25">
      <c r="A131" s="97"/>
      <c r="B131" s="56"/>
      <c r="C131" s="73"/>
      <c r="D131" s="74"/>
      <c r="E131" s="75"/>
      <c r="F131" s="73"/>
      <c r="G131" s="74"/>
      <c r="H131" s="90"/>
    </row>
    <row r="132" spans="1:8" x14ac:dyDescent="0.25">
      <c r="A132" s="88" t="s">
        <v>233</v>
      </c>
      <c r="B132" s="56"/>
      <c r="C132" s="73"/>
      <c r="D132" s="74"/>
      <c r="E132" s="75"/>
      <c r="F132" s="73"/>
      <c r="G132" s="74"/>
      <c r="H132" s="90"/>
    </row>
    <row r="133" spans="1:8" x14ac:dyDescent="0.25">
      <c r="A133" s="89" t="s">
        <v>234</v>
      </c>
      <c r="B133" s="57" t="s">
        <v>235</v>
      </c>
      <c r="C133" s="82">
        <v>267853.31999999995</v>
      </c>
      <c r="D133" s="77">
        <v>361468.81</v>
      </c>
      <c r="E133" s="85">
        <v>643110.35000000009</v>
      </c>
      <c r="F133" s="82">
        <v>5238800.1999999993</v>
      </c>
      <c r="G133" s="77">
        <v>5214404.6100000003</v>
      </c>
      <c r="H133" s="99">
        <v>5444522.5899999999</v>
      </c>
    </row>
    <row r="134" spans="1:8" x14ac:dyDescent="0.25">
      <c r="A134" s="97"/>
      <c r="B134" s="56"/>
      <c r="C134" s="73"/>
      <c r="D134" s="74"/>
      <c r="E134" s="75"/>
      <c r="F134" s="73"/>
      <c r="G134" s="74"/>
      <c r="H134" s="90"/>
    </row>
    <row r="135" spans="1:8" x14ac:dyDescent="0.25">
      <c r="A135" s="88" t="s">
        <v>236</v>
      </c>
      <c r="B135" s="56"/>
      <c r="C135" s="73"/>
      <c r="D135" s="74"/>
      <c r="E135" s="75"/>
      <c r="F135" s="73"/>
      <c r="G135" s="74"/>
      <c r="H135" s="90"/>
    </row>
    <row r="136" spans="1:8" x14ac:dyDescent="0.25">
      <c r="A136" s="89" t="s">
        <v>237</v>
      </c>
      <c r="B136" s="57" t="s">
        <v>238</v>
      </c>
      <c r="C136" s="73">
        <v>219682.89</v>
      </c>
      <c r="D136" s="74">
        <v>-983216.06</v>
      </c>
      <c r="E136" s="75">
        <v>-2102856.9</v>
      </c>
      <c r="F136" s="73">
        <v>1903834.1399999992</v>
      </c>
      <c r="G136" s="74">
        <v>1352118.3000000003</v>
      </c>
      <c r="H136" s="161">
        <v>492106.75999999978</v>
      </c>
    </row>
    <row r="137" spans="1:8" x14ac:dyDescent="0.25">
      <c r="A137" s="89" t="s">
        <v>237</v>
      </c>
      <c r="B137" s="57" t="s">
        <v>239</v>
      </c>
      <c r="C137" s="73">
        <v>0</v>
      </c>
      <c r="D137" s="74">
        <v>0</v>
      </c>
      <c r="E137" s="75">
        <v>0</v>
      </c>
      <c r="F137" s="73">
        <v>0</v>
      </c>
      <c r="G137" s="74">
        <v>0</v>
      </c>
      <c r="H137" s="90">
        <v>0</v>
      </c>
    </row>
    <row r="138" spans="1:8" x14ac:dyDescent="0.25">
      <c r="A138" s="89" t="s">
        <v>240</v>
      </c>
      <c r="B138" s="57" t="s">
        <v>241</v>
      </c>
      <c r="C138" s="73">
        <v>133781.64000000001</v>
      </c>
      <c r="D138" s="74">
        <v>905539.45</v>
      </c>
      <c r="E138" s="75">
        <v>1090897.3600000001</v>
      </c>
      <c r="F138" s="73">
        <v>9819775.6500000004</v>
      </c>
      <c r="G138" s="74">
        <v>10510266.67</v>
      </c>
      <c r="H138" s="90">
        <v>10718732.57</v>
      </c>
    </row>
    <row r="139" spans="1:8" x14ac:dyDescent="0.25">
      <c r="A139" s="89" t="s">
        <v>240</v>
      </c>
      <c r="B139" s="57" t="s">
        <v>242</v>
      </c>
      <c r="C139" s="73">
        <v>0</v>
      </c>
      <c r="D139" s="74">
        <v>0</v>
      </c>
      <c r="E139" s="75">
        <v>0</v>
      </c>
      <c r="F139" s="73">
        <v>0</v>
      </c>
      <c r="G139" s="74">
        <v>0</v>
      </c>
      <c r="H139" s="90">
        <v>0</v>
      </c>
    </row>
    <row r="140" spans="1:8" x14ac:dyDescent="0.25">
      <c r="A140" s="89" t="s">
        <v>243</v>
      </c>
      <c r="B140" s="57" t="s">
        <v>244</v>
      </c>
      <c r="C140" s="73">
        <v>-509946.03</v>
      </c>
      <c r="D140" s="74">
        <v>-514679.78</v>
      </c>
      <c r="E140" s="75">
        <v>143305.26999999999</v>
      </c>
      <c r="F140" s="73">
        <v>-10832066.85</v>
      </c>
      <c r="G140" s="74">
        <v>-11153974.379999999</v>
      </c>
      <c r="H140" s="90">
        <v>-10780889.6</v>
      </c>
    </row>
    <row r="141" spans="1:8" x14ac:dyDescent="0.25">
      <c r="A141" s="89" t="s">
        <v>245</v>
      </c>
      <c r="B141" s="57" t="s">
        <v>246</v>
      </c>
      <c r="C141" s="73">
        <v>-2756.44</v>
      </c>
      <c r="D141" s="74">
        <v>-2756.44</v>
      </c>
      <c r="E141" s="75">
        <v>-2756.44</v>
      </c>
      <c r="F141" s="73">
        <v>-32606.720000000001</v>
      </c>
      <c r="G141" s="74">
        <v>-32665.54</v>
      </c>
      <c r="H141" s="90">
        <v>-32724.36</v>
      </c>
    </row>
    <row r="142" spans="1:8" x14ac:dyDescent="0.25">
      <c r="A142" s="88" t="s">
        <v>247</v>
      </c>
      <c r="B142" s="56"/>
      <c r="C142" s="76">
        <v>-159237.94</v>
      </c>
      <c r="D142" s="76">
        <v>-595112.83000000007</v>
      </c>
      <c r="E142" s="76">
        <v>-871410.70999999973</v>
      </c>
      <c r="F142" s="76">
        <v>858936.21999999951</v>
      </c>
      <c r="G142" s="76">
        <v>675745.05000000168</v>
      </c>
      <c r="H142" s="91">
        <v>397225.37000000046</v>
      </c>
    </row>
    <row r="143" spans="1:8" x14ac:dyDescent="0.25">
      <c r="A143" s="88" t="s">
        <v>248</v>
      </c>
      <c r="B143" s="56"/>
      <c r="C143" s="73">
        <v>7587799.1499999994</v>
      </c>
      <c r="D143" s="73">
        <v>7184420.0200000005</v>
      </c>
      <c r="E143" s="73">
        <v>6605316.5599999996</v>
      </c>
      <c r="F143" s="73">
        <v>89354651.830000013</v>
      </c>
      <c r="G143" s="73">
        <v>90397149.709999993</v>
      </c>
      <c r="H143" s="103">
        <v>91118229.430000007</v>
      </c>
    </row>
    <row r="144" spans="1:8" ht="15.75" thickBot="1" x14ac:dyDescent="0.3">
      <c r="A144" s="104" t="s">
        <v>249</v>
      </c>
      <c r="B144" s="105"/>
      <c r="C144" s="86">
        <v>1384179.1800000025</v>
      </c>
      <c r="D144" s="86">
        <v>-191746.14999999851</v>
      </c>
      <c r="E144" s="86">
        <v>-1040844.2900000019</v>
      </c>
      <c r="F144" s="86">
        <v>27726510.830000013</v>
      </c>
      <c r="G144" s="86">
        <v>27121984.710000053</v>
      </c>
      <c r="H144" s="106">
        <v>26288503.830000013</v>
      </c>
    </row>
    <row r="145" spans="1:8" x14ac:dyDescent="0.25">
      <c r="A145" s="55"/>
      <c r="B145" s="63"/>
      <c r="C145" s="162"/>
      <c r="D145" s="162"/>
      <c r="E145" s="162"/>
      <c r="F145" s="162"/>
      <c r="G145" s="162"/>
      <c r="H145" s="162"/>
    </row>
  </sheetData>
  <mergeCells count="5">
    <mergeCell ref="A118:B118"/>
    <mergeCell ref="A6:B6"/>
    <mergeCell ref="C5:E5"/>
    <mergeCell ref="F5:H5"/>
    <mergeCell ref="A5:B5"/>
  </mergeCells>
  <conditionalFormatting sqref="W7:W32">
    <cfRule type="containsText" dxfId="0" priority="1" operator="containsText" text="WA">
      <formula>NOT(ISERROR(SEARCH("WA",W7)))</formula>
    </cfRule>
  </conditionalFormatting>
  <printOptions horizontalCentered="1"/>
  <pageMargins left="0.5" right="0.5" top="0.75" bottom="1" header="0.3" footer="0.3"/>
  <pageSetup scale="55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W36"/>
  <sheetViews>
    <sheetView zoomScale="120" zoomScaleNormal="120" workbookViewId="0">
      <selection activeCell="L33" sqref="L33"/>
    </sheetView>
  </sheetViews>
  <sheetFormatPr defaultRowHeight="12.75" x14ac:dyDescent="0.2"/>
  <cols>
    <col min="1" max="1" width="1.140625" customWidth="1"/>
    <col min="2" max="2" width="33.5703125" bestFit="1" customWidth="1"/>
    <col min="3" max="5" width="14.5703125" style="110" bestFit="1" customWidth="1"/>
    <col min="6" max="8" width="1.28515625" style="110" customWidth="1"/>
    <col min="9" max="9" width="16.5703125" style="110" customWidth="1"/>
    <col min="10" max="10" width="13" style="110" customWidth="1"/>
    <col min="11" max="12" width="12.28515625" style="110" bestFit="1" customWidth="1"/>
    <col min="13" max="13" width="13.140625" style="110" bestFit="1" customWidth="1"/>
    <col min="16" max="18" width="11.85546875" bestFit="1" customWidth="1"/>
  </cols>
  <sheetData>
    <row r="1" spans="2:13" ht="26.25" x14ac:dyDescent="0.4">
      <c r="B1" s="187" t="s">
        <v>250</v>
      </c>
      <c r="C1" s="187"/>
      <c r="D1" s="187"/>
      <c r="E1" s="187"/>
      <c r="F1" s="163"/>
      <c r="G1" s="163"/>
      <c r="H1" s="163"/>
      <c r="I1" s="186" t="s">
        <v>272</v>
      </c>
      <c r="J1" s="186"/>
      <c r="K1" s="186"/>
      <c r="L1" s="186"/>
      <c r="M1" s="186"/>
    </row>
    <row r="2" spans="2:13" ht="12" customHeight="1" x14ac:dyDescent="0.35">
      <c r="B2" s="58"/>
      <c r="I2" s="164"/>
      <c r="J2" s="164"/>
      <c r="K2" s="164"/>
      <c r="L2" s="164"/>
      <c r="M2" s="164"/>
    </row>
    <row r="3" spans="2:13" x14ac:dyDescent="0.2">
      <c r="B3" s="59"/>
      <c r="I3" s="165"/>
      <c r="J3" s="165"/>
    </row>
    <row r="4" spans="2:13" ht="15" x14ac:dyDescent="0.25">
      <c r="B4" s="114" t="s">
        <v>252</v>
      </c>
      <c r="C4" s="166" t="s">
        <v>276</v>
      </c>
      <c r="D4" s="166" t="s">
        <v>277</v>
      </c>
      <c r="E4" s="166" t="s">
        <v>278</v>
      </c>
      <c r="F4" s="116"/>
      <c r="G4" s="116"/>
      <c r="H4" s="116"/>
      <c r="I4" s="167" t="s">
        <v>251</v>
      </c>
      <c r="J4" s="116"/>
      <c r="K4" s="133" t="str">
        <f>C4</f>
        <v>April</v>
      </c>
      <c r="L4" s="133" t="str">
        <f>D4</f>
        <v>May</v>
      </c>
      <c r="M4" s="133" t="str">
        <f>E4</f>
        <v>June</v>
      </c>
    </row>
    <row r="5" spans="2:13" ht="15" x14ac:dyDescent="0.25">
      <c r="B5" s="1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2:13" ht="15" x14ac:dyDescent="0.25">
      <c r="B6" s="114" t="s">
        <v>255</v>
      </c>
      <c r="C6" s="115">
        <v>1017117650.87</v>
      </c>
      <c r="D6" s="20">
        <v>1020159601.29</v>
      </c>
      <c r="E6" s="20">
        <v>1020747352.9400001</v>
      </c>
      <c r="F6" s="116"/>
      <c r="G6" s="116"/>
      <c r="H6" s="116"/>
      <c r="I6" s="117" t="s">
        <v>4</v>
      </c>
      <c r="J6" s="118" t="s">
        <v>253</v>
      </c>
      <c r="K6" s="119">
        <v>12308508</v>
      </c>
      <c r="L6" s="119">
        <v>7223486</v>
      </c>
      <c r="M6" s="119">
        <v>3631095</v>
      </c>
    </row>
    <row r="7" spans="2:13" ht="15" x14ac:dyDescent="0.25">
      <c r="B7" s="114" t="s">
        <v>257</v>
      </c>
      <c r="C7" s="120">
        <v>-441662557.31999999</v>
      </c>
      <c r="D7" s="121">
        <v>-443797909.53999996</v>
      </c>
      <c r="E7" s="121">
        <v>-445727574.44</v>
      </c>
      <c r="F7" s="116"/>
      <c r="G7" s="116"/>
      <c r="H7" s="116"/>
      <c r="I7" s="122"/>
      <c r="J7" s="118" t="s">
        <v>254</v>
      </c>
      <c r="K7" s="119">
        <v>9444629</v>
      </c>
      <c r="L7" s="119">
        <v>6086189</v>
      </c>
      <c r="M7" s="119">
        <v>3545422</v>
      </c>
    </row>
    <row r="8" spans="2:13" ht="15" x14ac:dyDescent="0.25">
      <c r="B8" s="114" t="s">
        <v>259</v>
      </c>
      <c r="C8" s="20">
        <f>+C6+C7</f>
        <v>575455093.54999995</v>
      </c>
      <c r="D8" s="20">
        <v>576361691.75</v>
      </c>
      <c r="E8" s="20">
        <f>+E6+E7</f>
        <v>575019778.5</v>
      </c>
      <c r="F8" s="116"/>
      <c r="G8" s="116"/>
      <c r="H8" s="116"/>
      <c r="I8" s="122"/>
      <c r="J8" s="118" t="s">
        <v>256</v>
      </c>
      <c r="K8" s="119">
        <v>1413909</v>
      </c>
      <c r="L8" s="119">
        <v>1336966</v>
      </c>
      <c r="M8" s="119">
        <v>1144539</v>
      </c>
    </row>
    <row r="9" spans="2:13" ht="15" x14ac:dyDescent="0.25">
      <c r="B9" s="114" t="s">
        <v>261</v>
      </c>
      <c r="C9" s="123">
        <v>-3584333.79</v>
      </c>
      <c r="D9" s="20">
        <v>-3586907.3200000003</v>
      </c>
      <c r="E9" s="20">
        <v>-182823.6899999998</v>
      </c>
      <c r="F9" s="116"/>
      <c r="G9" s="116"/>
      <c r="H9" s="116"/>
      <c r="I9" s="122"/>
      <c r="J9" s="118" t="s">
        <v>258</v>
      </c>
      <c r="K9" s="119">
        <v>211682</v>
      </c>
      <c r="L9" s="119">
        <v>179840</v>
      </c>
      <c r="M9" s="119">
        <v>115112</v>
      </c>
    </row>
    <row r="10" spans="2:13" ht="15" x14ac:dyDescent="0.25">
      <c r="B10" s="114" t="s">
        <v>263</v>
      </c>
      <c r="C10" s="124">
        <v>-77440263.189999998</v>
      </c>
      <c r="D10" s="121">
        <v>-77407995.390000015</v>
      </c>
      <c r="E10" s="121">
        <v>-78078213.570000008</v>
      </c>
      <c r="F10" s="116"/>
      <c r="G10" s="116"/>
      <c r="H10" s="116"/>
      <c r="I10" s="122"/>
      <c r="J10" s="118" t="s">
        <v>260</v>
      </c>
      <c r="K10" s="119">
        <v>63663243</v>
      </c>
      <c r="L10" s="119">
        <v>56752458</v>
      </c>
      <c r="M10" s="119">
        <v>47728646</v>
      </c>
    </row>
    <row r="11" spans="2:13" ht="15" x14ac:dyDescent="0.25">
      <c r="B11" s="114" t="s">
        <v>264</v>
      </c>
      <c r="C11" s="20">
        <f>SUM(C8:C10)</f>
        <v>494430496.56999999</v>
      </c>
      <c r="D11" s="20">
        <f>SUM(D8:D10)</f>
        <v>495366789.03999996</v>
      </c>
      <c r="E11" s="20">
        <f>SUM(E8:E10)</f>
        <v>496758741.23999995</v>
      </c>
      <c r="F11" s="116"/>
      <c r="G11" s="116"/>
      <c r="H11" s="116"/>
      <c r="I11" s="116"/>
      <c r="J11" s="125"/>
      <c r="K11" s="119"/>
      <c r="L11" s="119"/>
      <c r="M11" s="119"/>
    </row>
    <row r="12" spans="2:13" ht="15" x14ac:dyDescent="0.25">
      <c r="B12" s="114" t="s">
        <v>265</v>
      </c>
      <c r="C12" s="121">
        <v>26699246.814780001</v>
      </c>
      <c r="D12" s="121">
        <v>27691003.507335998</v>
      </c>
      <c r="E12" s="121">
        <v>28563627.621299997</v>
      </c>
      <c r="F12" s="116"/>
      <c r="G12" s="116"/>
      <c r="H12" s="116"/>
      <c r="I12" s="117" t="s">
        <v>262</v>
      </c>
      <c r="J12" s="118" t="s">
        <v>253</v>
      </c>
      <c r="K12" s="119">
        <v>133374409.59999999</v>
      </c>
      <c r="L12" s="119">
        <v>135301014.59999999</v>
      </c>
      <c r="M12" s="119">
        <v>135771612</v>
      </c>
    </row>
    <row r="13" spans="2:13" ht="15.75" thickBot="1" x14ac:dyDescent="0.3">
      <c r="B13" s="126" t="s">
        <v>266</v>
      </c>
      <c r="C13" s="127">
        <f>+C12+C11</f>
        <v>521129743.38477999</v>
      </c>
      <c r="D13" s="127">
        <f>+D12+D11</f>
        <v>523057792.54733598</v>
      </c>
      <c r="E13" s="127">
        <f>+E12+E11</f>
        <v>525322368.86129993</v>
      </c>
      <c r="F13" s="116"/>
      <c r="G13" s="116"/>
      <c r="H13" s="116"/>
      <c r="I13" s="122"/>
      <c r="J13" s="118" t="s">
        <v>254</v>
      </c>
      <c r="K13" s="119">
        <v>105693023</v>
      </c>
      <c r="L13" s="119">
        <v>107016739</v>
      </c>
      <c r="M13" s="119">
        <v>107702443</v>
      </c>
    </row>
    <row r="14" spans="2:13" ht="15.75" thickTop="1" x14ac:dyDescent="0.25">
      <c r="B14" s="114"/>
      <c r="C14" s="128"/>
      <c r="D14" s="128"/>
      <c r="E14" s="128"/>
      <c r="F14" s="116"/>
      <c r="G14" s="116"/>
      <c r="H14" s="116"/>
      <c r="I14" s="122"/>
      <c r="J14" s="118" t="s">
        <v>256</v>
      </c>
      <c r="K14" s="119">
        <v>16577173</v>
      </c>
      <c r="L14" s="119">
        <v>16947834</v>
      </c>
      <c r="M14" s="119">
        <v>17059140</v>
      </c>
    </row>
    <row r="15" spans="2:13" ht="15" x14ac:dyDescent="0.25">
      <c r="B15" s="1"/>
      <c r="C15" s="129"/>
      <c r="D15" s="129"/>
      <c r="E15" s="129"/>
      <c r="F15" s="116"/>
      <c r="G15" s="116"/>
      <c r="H15" s="116"/>
      <c r="I15" s="122"/>
      <c r="J15" s="118" t="s">
        <v>258</v>
      </c>
      <c r="K15" s="119">
        <v>2159900</v>
      </c>
      <c r="L15" s="119">
        <v>2195951</v>
      </c>
      <c r="M15" s="119">
        <v>2206553</v>
      </c>
    </row>
    <row r="16" spans="2:13" ht="15" x14ac:dyDescent="0.25">
      <c r="F16" s="116"/>
      <c r="G16" s="116"/>
      <c r="H16" s="116"/>
      <c r="I16" s="122"/>
      <c r="J16" s="118" t="s">
        <v>260</v>
      </c>
      <c r="K16" s="119">
        <v>873094001</v>
      </c>
      <c r="L16" s="119">
        <v>869375898</v>
      </c>
      <c r="M16" s="119">
        <v>841586276</v>
      </c>
    </row>
    <row r="17" spans="2:23" ht="15" x14ac:dyDescent="0.25">
      <c r="B17" s="114" t="s">
        <v>268</v>
      </c>
      <c r="C17" s="128"/>
      <c r="D17" s="128"/>
      <c r="E17" s="128"/>
      <c r="F17" s="116"/>
      <c r="G17" s="116"/>
      <c r="H17" s="116"/>
      <c r="I17" s="116"/>
      <c r="J17" s="116"/>
      <c r="K17" s="130"/>
      <c r="L17" s="130"/>
      <c r="M17" s="130"/>
    </row>
    <row r="18" spans="2:23" ht="15" x14ac:dyDescent="0.25">
      <c r="B18" s="114"/>
      <c r="C18" s="128"/>
      <c r="D18" s="128"/>
      <c r="E18" s="128"/>
      <c r="F18" s="116"/>
      <c r="G18" s="116"/>
      <c r="H18" s="116"/>
      <c r="I18" s="116"/>
      <c r="J18" s="116"/>
      <c r="K18" s="116"/>
      <c r="L18" s="116"/>
      <c r="M18" s="116"/>
    </row>
    <row r="19" spans="2:23" ht="15" x14ac:dyDescent="0.25">
      <c r="B19" s="114" t="s">
        <v>255</v>
      </c>
      <c r="C19" s="131">
        <v>986827020.76833344</v>
      </c>
      <c r="D19" s="131">
        <v>991458273.59041679</v>
      </c>
      <c r="E19" s="31">
        <v>996006432.19583321</v>
      </c>
      <c r="F19" s="116"/>
      <c r="G19" s="116"/>
      <c r="H19" s="116"/>
      <c r="I19" s="116" t="s">
        <v>267</v>
      </c>
      <c r="J19" s="116"/>
      <c r="K19" s="133" t="str">
        <f>C4</f>
        <v>April</v>
      </c>
      <c r="L19" s="133" t="str">
        <f>D4</f>
        <v>May</v>
      </c>
      <c r="M19" s="133" t="str">
        <f>E4</f>
        <v>June</v>
      </c>
      <c r="P19" s="109"/>
      <c r="Q19" s="109"/>
      <c r="R19" s="109"/>
      <c r="U19" s="109"/>
      <c r="V19" s="109"/>
      <c r="W19" s="109"/>
    </row>
    <row r="20" spans="2:23" ht="15" x14ac:dyDescent="0.25">
      <c r="B20" s="114" t="s">
        <v>257</v>
      </c>
      <c r="C20" s="132">
        <v>-429643186.00624996</v>
      </c>
      <c r="D20" s="132">
        <v>-431685468.89458323</v>
      </c>
      <c r="E20" s="121">
        <v>-433722002.14374995</v>
      </c>
      <c r="F20" s="116"/>
      <c r="G20" s="116"/>
      <c r="H20" s="116"/>
      <c r="I20" s="116"/>
      <c r="J20" s="118" t="s">
        <v>253</v>
      </c>
      <c r="K20" s="119">
        <v>201109</v>
      </c>
      <c r="L20" s="119">
        <v>201087</v>
      </c>
      <c r="M20" s="119">
        <v>201004</v>
      </c>
      <c r="U20" s="109"/>
      <c r="V20" s="109"/>
      <c r="W20" s="109"/>
    </row>
    <row r="21" spans="2:23" ht="15" x14ac:dyDescent="0.25">
      <c r="B21" s="114" t="s">
        <v>259</v>
      </c>
      <c r="C21" s="31">
        <f>+C20+C19</f>
        <v>557183834.76208353</v>
      </c>
      <c r="D21" s="31">
        <f>+D20+D19</f>
        <v>559772804.69583356</v>
      </c>
      <c r="E21" s="31">
        <f>+E20+E19</f>
        <v>562284430.05208325</v>
      </c>
      <c r="F21" s="116"/>
      <c r="G21" s="116"/>
      <c r="H21" s="116"/>
      <c r="I21" s="116"/>
      <c r="J21" s="118" t="s">
        <v>254</v>
      </c>
      <c r="K21" s="119">
        <v>27325</v>
      </c>
      <c r="L21" s="119">
        <v>27282</v>
      </c>
      <c r="M21" s="119">
        <v>27246</v>
      </c>
    </row>
    <row r="22" spans="2:23" ht="15" x14ac:dyDescent="0.25">
      <c r="B22" s="114" t="s">
        <v>261</v>
      </c>
      <c r="C22" s="131">
        <v>-3299448.1862499998</v>
      </c>
      <c r="D22" s="31">
        <v>-3344460.7274999996</v>
      </c>
      <c r="E22" s="131">
        <v>-3252873.2854166664</v>
      </c>
      <c r="F22" s="116"/>
      <c r="G22" s="116"/>
      <c r="H22" s="116"/>
      <c r="I22" s="116"/>
      <c r="J22" s="118" t="s">
        <v>256</v>
      </c>
      <c r="K22" s="119">
        <v>513</v>
      </c>
      <c r="L22" s="119">
        <v>513</v>
      </c>
      <c r="M22" s="119">
        <v>512</v>
      </c>
    </row>
    <row r="23" spans="2:23" ht="15" x14ac:dyDescent="0.25">
      <c r="B23" s="114" t="s">
        <v>263</v>
      </c>
      <c r="C23" s="132">
        <v>-77338052.847499996</v>
      </c>
      <c r="D23" s="121">
        <v>-77340793.277500018</v>
      </c>
      <c r="E23" s="132">
        <v>-77370400.77958335</v>
      </c>
      <c r="F23" s="116"/>
      <c r="G23" s="116"/>
      <c r="H23" s="116"/>
      <c r="I23" s="116"/>
      <c r="J23" s="118" t="s">
        <v>258</v>
      </c>
      <c r="K23" s="119">
        <v>7</v>
      </c>
      <c r="L23" s="119">
        <v>7</v>
      </c>
      <c r="M23" s="119">
        <v>7</v>
      </c>
    </row>
    <row r="24" spans="2:23" ht="15" x14ac:dyDescent="0.25">
      <c r="B24" s="114" t="s">
        <v>264</v>
      </c>
      <c r="C24" s="31">
        <f>SUM(C21:C23)</f>
        <v>476546333.72833359</v>
      </c>
      <c r="D24" s="31">
        <f>SUM(D21:D23)</f>
        <v>479087550.69083357</v>
      </c>
      <c r="E24" s="31">
        <f>SUM(E21:E23)</f>
        <v>481661155.9870832</v>
      </c>
      <c r="F24" s="116"/>
      <c r="G24" s="116"/>
      <c r="H24" s="116"/>
      <c r="I24" s="116"/>
      <c r="J24" s="118" t="s">
        <v>260</v>
      </c>
      <c r="K24" s="119">
        <v>202</v>
      </c>
      <c r="L24" s="119">
        <v>203</v>
      </c>
      <c r="M24" s="119">
        <v>203</v>
      </c>
    </row>
    <row r="25" spans="2:23" ht="15" x14ac:dyDescent="0.25">
      <c r="B25" s="114" t="s">
        <v>265</v>
      </c>
      <c r="C25" s="131">
        <v>25730713.690000001</v>
      </c>
      <c r="D25" s="121">
        <v>26776942.350000001</v>
      </c>
      <c r="E25" s="131">
        <v>27702168.960000001</v>
      </c>
      <c r="F25" s="116"/>
      <c r="G25" s="116"/>
      <c r="H25" s="116"/>
      <c r="I25" s="116"/>
      <c r="J25" s="116"/>
      <c r="K25" s="134" t="s">
        <v>269</v>
      </c>
      <c r="L25" s="134" t="s">
        <v>269</v>
      </c>
      <c r="M25" s="134" t="s">
        <v>269</v>
      </c>
    </row>
    <row r="26" spans="2:23" ht="15.75" thickBot="1" x14ac:dyDescent="0.3">
      <c r="B26" s="126" t="s">
        <v>271</v>
      </c>
      <c r="C26" s="127">
        <f>+C25+C24</f>
        <v>502277047.41833359</v>
      </c>
      <c r="D26" s="135">
        <f>+D25+D24</f>
        <v>505864493.04083359</v>
      </c>
      <c r="E26" s="135">
        <f>+E25+E24</f>
        <v>509363324.94708318</v>
      </c>
      <c r="F26" s="116"/>
      <c r="G26" s="116"/>
      <c r="H26" s="116"/>
      <c r="I26" s="116"/>
      <c r="J26" s="118" t="s">
        <v>270</v>
      </c>
      <c r="K26" s="130">
        <f>SUM(K20:K24)</f>
        <v>229156</v>
      </c>
      <c r="L26" s="130">
        <f t="shared" ref="L26:M26" si="0">SUM(L20:L24)</f>
        <v>229092</v>
      </c>
      <c r="M26" s="130">
        <f t="shared" si="0"/>
        <v>228972</v>
      </c>
    </row>
    <row r="27" spans="2:23" ht="15.75" thickTop="1" x14ac:dyDescent="0.25">
      <c r="B27" s="71"/>
      <c r="C27" s="168"/>
      <c r="D27" s="169"/>
      <c r="E27" s="169"/>
      <c r="F27" s="116"/>
      <c r="G27" s="116"/>
      <c r="H27" s="116"/>
      <c r="I27" s="107"/>
      <c r="J27" s="112"/>
      <c r="K27" s="111"/>
      <c r="L27" s="111"/>
      <c r="M27" s="113"/>
    </row>
    <row r="28" spans="2:23" x14ac:dyDescent="0.2">
      <c r="K28" s="111"/>
      <c r="L28" s="111"/>
      <c r="M28" s="111"/>
    </row>
    <row r="29" spans="2:23" x14ac:dyDescent="0.2">
      <c r="I29" s="170"/>
      <c r="K29" s="111"/>
      <c r="L29" s="111"/>
      <c r="M29" s="111"/>
    </row>
    <row r="30" spans="2:23" x14ac:dyDescent="0.2">
      <c r="I30" s="72"/>
      <c r="K30" s="111"/>
      <c r="L30" s="111"/>
      <c r="M30" s="111"/>
    </row>
    <row r="31" spans="2:23" x14ac:dyDescent="0.2">
      <c r="K31" s="171"/>
      <c r="L31" s="171"/>
      <c r="M31" s="171"/>
    </row>
    <row r="32" spans="2:23" x14ac:dyDescent="0.2">
      <c r="I32" s="170"/>
    </row>
    <row r="33" spans="9:9" x14ac:dyDescent="0.2">
      <c r="I33" s="72"/>
    </row>
    <row r="35" spans="9:9" x14ac:dyDescent="0.2">
      <c r="I35" s="170"/>
    </row>
    <row r="36" spans="9:9" x14ac:dyDescent="0.2">
      <c r="I36" s="72"/>
    </row>
  </sheetData>
  <mergeCells count="2">
    <mergeCell ref="I1:M1"/>
    <mergeCell ref="B1:E1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2022-08-15T07:00:00+00:00</OpenedDate>
    <SignificantOrder xmlns="dc463f71-b30c-4ab2-9473-d307f9d35888">false</SignificantOrder>
    <Date1 xmlns="dc463f71-b30c-4ab2-9473-d307f9d35888">2022-08-15T07:00:00+00:00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220610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3F6624343A06741B0B0F6472FC9BCCB" ma:contentTypeVersion="28" ma:contentTypeDescription="" ma:contentTypeScope="" ma:versionID="74c67da01dc21d806c45da7c15b0634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02B2E10-7EDF-4F86-B7A2-5DB667D62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6D0B3D-21C7-4F3C-8E04-DF07BBD915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E92278-2873-4834-BA4F-30A302A432DF}"/>
</file>

<file path=customXml/itemProps4.xml><?xml version="1.0" encoding="utf-8"?>
<ds:datastoreItem xmlns:ds="http://schemas.openxmlformats.org/officeDocument/2006/customXml" ds:itemID="{FA503FAF-A78F-4AAD-9454-F748121D4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Manager/>
  <Company>Cascade Natural Gas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Harris, Zachary</cp:lastModifiedBy>
  <cp:revision/>
  <cp:lastPrinted>2022-05-11T21:39:09Z</cp:lastPrinted>
  <dcterms:created xsi:type="dcterms:W3CDTF">2004-02-03T00:32:55Z</dcterms:created>
  <dcterms:modified xsi:type="dcterms:W3CDTF">2022-08-11T22:13:58Z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0x0101006E56B4D1795A2E4DB2F0B01679ED314A0073F6624343A06741B0B0F6472FC9BCCB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