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O:\A_TO_E\COD0812 - Consolidated Disposal Services-3946\Fuel Surcharge\Effective 2022-08-01\Submission\"/>
    </mc:Choice>
  </mc:AlternateContent>
  <xr:revisionPtr revIDLastSave="0" documentId="13_ncr:1_{68554229-7A7B-440D-B27D-58FDD0102CE7}" xr6:coauthVersionLast="47" xr6:coauthVersionMax="47" xr10:uidLastSave="{00000000-0000-0000-0000-000000000000}"/>
  <workbookProtection workbookAlgorithmName="SHA-512" workbookHashValue="Ry5e/cL0ePsAVE9EFk3eoWqab1XSMm+lAvVsc0ESA4tiIlVupG9/GhRuG85JCQEjG/t/LdWbmC2rQF8KYUQQuQ==" workbookSaltValue="avPEqf4IFUFMUKlDicpjBQ==" workbookSpinCount="100000" lockStructure="1"/>
  <bookViews>
    <workbookView xWindow="-120" yWindow="-120" windowWidth="24240" windowHeight="131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2" i="7" l="1"/>
  <c r="C72" i="7" s="1"/>
  <c r="J72" i="7"/>
  <c r="M71" i="7"/>
  <c r="C71" i="7" s="1"/>
  <c r="J71" i="7"/>
  <c r="M70" i="7"/>
  <c r="J70" i="7"/>
  <c r="C70" i="7"/>
  <c r="M69" i="7"/>
  <c r="J69" i="7"/>
  <c r="C69" i="7"/>
  <c r="M68" i="7"/>
  <c r="C68" i="7" s="1"/>
  <c r="J68" i="7"/>
  <c r="M67" i="7"/>
  <c r="C67" i="7" s="1"/>
  <c r="J67" i="7"/>
  <c r="M66" i="7"/>
  <c r="C66" i="7" s="1"/>
  <c r="J66" i="7"/>
  <c r="M65" i="7"/>
  <c r="C65" i="7" s="1"/>
  <c r="J65" i="7"/>
  <c r="M64" i="7"/>
  <c r="C64" i="7" s="1"/>
  <c r="J64" i="7"/>
  <c r="M63" i="7"/>
  <c r="J63" i="7"/>
  <c r="M62" i="7"/>
  <c r="J62" i="7"/>
  <c r="C62" i="7"/>
  <c r="M61" i="7"/>
  <c r="J61" i="7"/>
  <c r="C61" i="7"/>
  <c r="M60" i="7"/>
  <c r="J60" i="7"/>
  <c r="C60" i="7"/>
  <c r="M58" i="7"/>
  <c r="C58" i="7" s="1"/>
  <c r="J58" i="7"/>
  <c r="M57" i="7"/>
  <c r="C57" i="7" s="1"/>
  <c r="J57" i="7"/>
  <c r="M56" i="7"/>
  <c r="C56" i="7" s="1"/>
  <c r="J56" i="7"/>
  <c r="M55" i="7"/>
  <c r="C55" i="7" s="1"/>
  <c r="M54" i="7"/>
  <c r="C54" i="7" s="1"/>
  <c r="J54" i="7"/>
  <c r="M53" i="7"/>
  <c r="C53" i="7" s="1"/>
  <c r="J53" i="7"/>
  <c r="M52" i="7"/>
  <c r="C52" i="7" s="1"/>
  <c r="J52" i="7"/>
  <c r="M51" i="7"/>
  <c r="C51" i="7" s="1"/>
  <c r="J51" i="7"/>
  <c r="M50" i="7"/>
  <c r="C50" i="7" s="1"/>
  <c r="J50" i="7"/>
  <c r="M49" i="7"/>
  <c r="C49" i="7" s="1"/>
  <c r="M48" i="7"/>
  <c r="C48" i="7" s="1"/>
  <c r="J48" i="7"/>
  <c r="M47" i="7"/>
  <c r="C47" i="7" s="1"/>
  <c r="J47" i="7"/>
  <c r="M46" i="7"/>
  <c r="C46" i="7" s="1"/>
  <c r="J46" i="7"/>
  <c r="M45" i="7"/>
  <c r="C45" i="7" s="1"/>
  <c r="J45" i="7"/>
  <c r="M44" i="7"/>
  <c r="C44" i="7" s="1"/>
  <c r="J44" i="7"/>
  <c r="M43" i="7"/>
  <c r="C43" i="7" s="1"/>
  <c r="J43" i="7"/>
  <c r="M42" i="7"/>
  <c r="J42" i="7"/>
  <c r="C42" i="7"/>
  <c r="M41" i="7"/>
  <c r="J41" i="7"/>
  <c r="C41" i="7"/>
  <c r="M40" i="7"/>
  <c r="C40" i="7" s="1"/>
  <c r="J40" i="7"/>
  <c r="M39" i="7"/>
  <c r="C39" i="7" s="1"/>
  <c r="J39" i="7"/>
  <c r="M38" i="7"/>
  <c r="K38" i="7"/>
  <c r="J38" i="7"/>
  <c r="F38" i="7"/>
  <c r="E38" i="7"/>
  <c r="D38" i="7"/>
  <c r="C38" i="7"/>
  <c r="M37" i="7"/>
  <c r="C37" i="7" s="1"/>
  <c r="J37" i="7"/>
  <c r="M36" i="7"/>
  <c r="C36" i="7" s="1"/>
  <c r="J36" i="7"/>
  <c r="M35" i="7"/>
  <c r="C35" i="7" s="1"/>
  <c r="J35" i="7"/>
  <c r="M34" i="7"/>
  <c r="C34" i="7" s="1"/>
  <c r="J34" i="7"/>
  <c r="M33" i="7"/>
  <c r="C33" i="7" s="1"/>
  <c r="J33" i="7"/>
  <c r="M32" i="7"/>
  <c r="C32" i="7" s="1"/>
  <c r="M31" i="7"/>
  <c r="C31" i="7" s="1"/>
  <c r="J31" i="7"/>
  <c r="M30" i="7"/>
  <c r="C30" i="7" s="1"/>
  <c r="J30" i="7"/>
  <c r="M29" i="7"/>
  <c r="C29" i="7" s="1"/>
  <c r="M28" i="7"/>
  <c r="C28" i="7" s="1"/>
  <c r="J28" i="7"/>
  <c r="M27" i="7"/>
  <c r="C27" i="7" s="1"/>
  <c r="J27" i="7"/>
  <c r="M26" i="7"/>
  <c r="C26" i="7" s="1"/>
  <c r="J26" i="7"/>
  <c r="C25" i="7"/>
  <c r="M24" i="7"/>
  <c r="C24" i="7" s="1"/>
  <c r="J24" i="7"/>
  <c r="M23" i="7"/>
  <c r="J23" i="7"/>
  <c r="C23" i="7"/>
  <c r="M22" i="7"/>
  <c r="J22" i="7"/>
  <c r="C22" i="7"/>
  <c r="M21" i="7"/>
  <c r="J21" i="7"/>
  <c r="C21" i="7"/>
  <c r="M20" i="7"/>
  <c r="C20" i="7" s="1"/>
  <c r="J20" i="7"/>
  <c r="M19" i="7"/>
  <c r="C19" i="7" s="1"/>
  <c r="J19" i="7"/>
  <c r="M18" i="7"/>
  <c r="C18" i="7" s="1"/>
  <c r="J18" i="7"/>
  <c r="M17" i="7"/>
  <c r="C17" i="7" s="1"/>
  <c r="J17" i="7"/>
  <c r="M16" i="7"/>
  <c r="C16" i="7" s="1"/>
  <c r="J16" i="7"/>
  <c r="M15" i="7"/>
  <c r="C15" i="7"/>
  <c r="M14" i="7"/>
  <c r="C14" i="7" s="1"/>
  <c r="J14" i="7"/>
  <c r="M13" i="7"/>
  <c r="C13" i="7" s="1"/>
  <c r="J13" i="7"/>
  <c r="M12" i="7"/>
  <c r="C12" i="7" s="1"/>
  <c r="J12" i="7"/>
  <c r="M11" i="7"/>
  <c r="C11" i="7" s="1"/>
  <c r="J11" i="7"/>
  <c r="M10" i="7"/>
  <c r="C10" i="7" s="1"/>
  <c r="J10" i="7"/>
  <c r="M9" i="7"/>
  <c r="J9" i="7"/>
  <c r="M8" i="7"/>
  <c r="J8" i="7"/>
  <c r="M7" i="7"/>
  <c r="C7" i="7" s="1"/>
  <c r="J7" i="7"/>
  <c r="M6" i="7"/>
  <c r="C6" i="7" s="1"/>
  <c r="J6" i="7"/>
  <c r="M5" i="7"/>
  <c r="C5" i="7" s="1"/>
  <c r="J5" i="7"/>
  <c r="M4" i="7"/>
  <c r="C4" i="7" s="1"/>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s="1"/>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B374" i="8"/>
  <c r="AB373" i="8"/>
  <c r="AC373" i="8" s="1"/>
  <c r="AC372" i="8"/>
  <c r="AG372" i="8" s="1"/>
  <c r="AA372" i="8"/>
  <c r="AA376" i="8"/>
  <c r="M407" i="8" s="1"/>
  <c r="C547" i="2" s="1"/>
  <c r="M380" i="8"/>
  <c r="AB375" i="8"/>
  <c r="AC375" i="8" s="1"/>
  <c r="AG375" i="8" s="1"/>
  <c r="AE476" i="8"/>
  <c r="M371" i="8"/>
  <c r="M379" i="8"/>
  <c r="C519" i="2" s="1"/>
  <c r="M381" i="8"/>
  <c r="C521" i="2" s="1"/>
  <c r="M387" i="8"/>
  <c r="C527" i="2" s="1"/>
  <c r="M372" i="8"/>
  <c r="AE372" i="8"/>
  <c r="M374" i="8"/>
  <c r="M361" i="8"/>
  <c r="C501" i="2" s="1"/>
  <c r="M412" i="8"/>
  <c r="M396" i="8"/>
  <c r="M394" i="8"/>
  <c r="M376" i="8"/>
  <c r="AF375" i="8"/>
  <c r="L75" i="7"/>
  <c r="K75" i="7"/>
  <c r="F22" i="1"/>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A60" i="8" s="1"/>
  <c r="AE56" i="8"/>
  <c r="AC56" i="8"/>
  <c r="AG56" i="8" s="1"/>
  <c r="AF56" i="8"/>
  <c r="D197" i="2"/>
  <c r="O197" i="2"/>
  <c r="K57" i="8"/>
  <c r="AB57" i="8"/>
  <c r="AC57" i="8" s="1"/>
  <c r="AF57" i="8"/>
  <c r="AG57" i="8"/>
  <c r="D198" i="2"/>
  <c r="O198" i="2"/>
  <c r="K58" i="8"/>
  <c r="AB58" i="8"/>
  <c r="AC58" i="8" s="1"/>
  <c r="AE58" i="8"/>
  <c r="AF58" i="8"/>
  <c r="AG58" i="8"/>
  <c r="D199" i="2"/>
  <c r="O199" i="2"/>
  <c r="K59" i="8"/>
  <c r="AA59" i="8"/>
  <c r="AB59" i="8" s="1"/>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F108" i="8"/>
  <c r="K109" i="8"/>
  <c r="AB109" i="8"/>
  <c r="AF109" i="8"/>
  <c r="AG109" i="8"/>
  <c r="K110" i="8"/>
  <c r="AB110" i="8"/>
  <c r="AC110" i="8" s="1"/>
  <c r="AE110" i="8"/>
  <c r="AF110" i="8"/>
  <c r="AG110" i="8"/>
  <c r="K111" i="8"/>
  <c r="AA111" i="8"/>
  <c r="AB111" i="8"/>
  <c r="AC111" i="8" s="1"/>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A168" i="8" s="1"/>
  <c r="M203" i="8" s="1"/>
  <c r="C343" i="2" s="1"/>
  <c r="AE164" i="8"/>
  <c r="AC164" i="8"/>
  <c r="AG164" i="8" s="1"/>
  <c r="AF164" i="8"/>
  <c r="K165" i="8"/>
  <c r="AB165" i="8"/>
  <c r="AC165" i="8" s="1"/>
  <c r="AF165" i="8"/>
  <c r="AG165" i="8"/>
  <c r="K166" i="8"/>
  <c r="AB166" i="8"/>
  <c r="AC166" i="8"/>
  <c r="AE166" i="8"/>
  <c r="AF166" i="8"/>
  <c r="AG166" i="8"/>
  <c r="K167" i="8"/>
  <c r="AA167" i="8"/>
  <c r="AB167" i="8"/>
  <c r="AF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A220" i="8" s="1"/>
  <c r="AE216" i="8"/>
  <c r="AC216" i="8"/>
  <c r="AG216" i="8" s="1"/>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AB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23" i="8" s="1"/>
  <c r="C163" i="2" s="1"/>
  <c r="M25" i="8"/>
  <c r="C165" i="2" s="1"/>
  <c r="M26" i="8"/>
  <c r="C166" i="2" s="1"/>
  <c r="M31" i="8"/>
  <c r="C171" i="2" s="1"/>
  <c r="M34" i="8"/>
  <c r="C174" i="2" s="1"/>
  <c r="M35" i="8"/>
  <c r="C175" i="2" s="1"/>
  <c r="M39" i="8"/>
  <c r="C179" i="2" s="1"/>
  <c r="M42" i="8"/>
  <c r="C182" i="2" s="1"/>
  <c r="M43" i="8"/>
  <c r="C183" i="2" s="1"/>
  <c r="M360" i="8"/>
  <c r="C500" i="2" s="1"/>
  <c r="M356" i="8"/>
  <c r="C496" i="2" s="1"/>
  <c r="M352" i="8"/>
  <c r="C492" i="2" s="1"/>
  <c r="AE111" i="8"/>
  <c r="AE219" i="8"/>
  <c r="M359" i="8"/>
  <c r="C499" i="2" s="1"/>
  <c r="M357" i="8"/>
  <c r="C497" i="2" s="1"/>
  <c r="M355" i="8"/>
  <c r="C495" i="2"/>
  <c r="M353" i="8"/>
  <c r="C493" i="2" s="1"/>
  <c r="AE271" i="8"/>
  <c r="AE21" i="8"/>
  <c r="D190" i="2"/>
  <c r="M309" i="8"/>
  <c r="C449" i="2" s="1"/>
  <c r="M311" i="8"/>
  <c r="C451" i="2" s="1"/>
  <c r="M313" i="8"/>
  <c r="C453" i="2" s="1"/>
  <c r="M315" i="8"/>
  <c r="C455" i="2"/>
  <c r="M317" i="8"/>
  <c r="C457" i="2" s="1"/>
  <c r="M319" i="8"/>
  <c r="C459" i="2" s="1"/>
  <c r="M322" i="8"/>
  <c r="C462" i="2" s="1"/>
  <c r="M323" i="8"/>
  <c r="C463" i="2" s="1"/>
  <c r="M310" i="8"/>
  <c r="C450" i="2" s="1"/>
  <c r="M312" i="8"/>
  <c r="C452" i="2" s="1"/>
  <c r="M314" i="8"/>
  <c r="C454" i="2" s="1"/>
  <c r="M316" i="8"/>
  <c r="C456" i="2" s="1"/>
  <c r="M318" i="8"/>
  <c r="C458" i="2" s="1"/>
  <c r="M320" i="8"/>
  <c r="C460" i="2"/>
  <c r="M321" i="8"/>
  <c r="C461" i="2" s="1"/>
  <c r="M324" i="8"/>
  <c r="C464" i="2" s="1"/>
  <c r="AE323" i="8"/>
  <c r="AE167" i="8"/>
  <c r="AE168" i="8" s="1"/>
  <c r="S204" i="8" s="1"/>
  <c r="AF111" i="8"/>
  <c r="AE59" i="8"/>
  <c r="M22" i="8"/>
  <c r="C162" i="2" s="1"/>
  <c r="M19" i="8"/>
  <c r="C159" i="2" s="1"/>
  <c r="M21" i="8"/>
  <c r="C161" i="2" s="1"/>
  <c r="M18" i="8"/>
  <c r="C158" i="2" s="1"/>
  <c r="M16" i="8"/>
  <c r="C156" i="2" s="1"/>
  <c r="M15" i="8"/>
  <c r="C155" i="2"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27" i="8"/>
  <c r="C167" i="2" s="1"/>
  <c r="M172" i="8"/>
  <c r="C312" i="2" s="1"/>
  <c r="S156" i="8"/>
  <c r="S158" i="8"/>
  <c r="S185"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D108" i="3"/>
  <c r="AE268" i="8"/>
  <c r="AA272" i="8"/>
  <c r="M277" i="8" s="1"/>
  <c r="C417" i="2" s="1"/>
  <c r="AG108" i="8"/>
  <c r="AG112" i="8" s="1"/>
  <c r="W124" i="8" s="1"/>
  <c r="AB272" i="8"/>
  <c r="AC219" i="8"/>
  <c r="AF219"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s="1"/>
  <c r="AB479" i="8"/>
  <c r="AC479" i="8" s="1"/>
  <c r="AG479" i="8" s="1"/>
  <c r="AG480" i="8" s="1"/>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S384" i="8" s="1"/>
  <c r="M401" i="8"/>
  <c r="C541" i="2" s="1"/>
  <c r="M409" i="8"/>
  <c r="C549" i="2" s="1"/>
  <c r="M395" i="8"/>
  <c r="C535" i="2" s="1"/>
  <c r="M367" i="8"/>
  <c r="C507" i="2" s="1"/>
  <c r="M375" i="8"/>
  <c r="C515" i="2" s="1"/>
  <c r="M383" i="8"/>
  <c r="C523" i="2" s="1"/>
  <c r="M391" i="8"/>
  <c r="C531" i="2" s="1"/>
  <c r="M366" i="8"/>
  <c r="C506" i="2" s="1"/>
  <c r="M390" i="8"/>
  <c r="C530" i="2" s="1"/>
  <c r="M408" i="8"/>
  <c r="C548" i="2" s="1"/>
  <c r="M400" i="8"/>
  <c r="C540" i="2"/>
  <c r="M392" i="8"/>
  <c r="C532" i="2" s="1"/>
  <c r="M403" i="8"/>
  <c r="C543" i="2" s="1"/>
  <c r="M411" i="8"/>
  <c r="C551" i="2" s="1"/>
  <c r="M386" i="8"/>
  <c r="C526" i="2" s="1"/>
  <c r="M388" i="8"/>
  <c r="C528" i="2" s="1"/>
  <c r="M369" i="8"/>
  <c r="C509" i="2"/>
  <c r="M377" i="8"/>
  <c r="C517" i="2" s="1"/>
  <c r="M385" i="8"/>
  <c r="C525" i="2" s="1"/>
  <c r="M393" i="8"/>
  <c r="C533" i="2" s="1"/>
  <c r="M368" i="8"/>
  <c r="C508" i="2" s="1"/>
  <c r="M382" i="8"/>
  <c r="C522" i="2" s="1"/>
  <c r="D122" i="3" s="1"/>
  <c r="C110" i="4" s="1"/>
  <c r="M406" i="8"/>
  <c r="C546" i="2" s="1"/>
  <c r="M398" i="8"/>
  <c r="C538" i="2" s="1"/>
  <c r="M384" i="8"/>
  <c r="C524" i="2" s="1"/>
  <c r="AA428" i="8"/>
  <c r="AE424" i="8"/>
  <c r="M399" i="8"/>
  <c r="C539" i="2" s="1"/>
  <c r="M389" i="8"/>
  <c r="C529" i="2" s="1"/>
  <c r="M373" i="8"/>
  <c r="C513" i="2" s="1"/>
  <c r="M397" i="8"/>
  <c r="C537" i="2" s="1"/>
  <c r="AC374" i="8"/>
  <c r="AB376" i="8"/>
  <c r="O370" i="8" s="1"/>
  <c r="AG424" i="8"/>
  <c r="AB334" i="8"/>
  <c r="AA335" i="8"/>
  <c r="L222" i="4"/>
  <c r="S314" i="3"/>
  <c r="P302" i="4" s="1"/>
  <c r="Q314" i="3"/>
  <c r="N302" i="4" s="1"/>
  <c r="F296" i="3"/>
  <c r="E284" i="4" s="1"/>
  <c r="S247" i="3"/>
  <c r="P235" i="4" s="1"/>
  <c r="S571" i="8"/>
  <c r="S576" i="8"/>
  <c r="S570" i="8"/>
  <c r="S567" i="8"/>
  <c r="S573" i="8"/>
  <c r="S560" i="8"/>
  <c r="S541" i="8"/>
  <c r="S545" i="8"/>
  <c r="S553" i="8"/>
  <c r="S557" i="8"/>
  <c r="S530" i="8"/>
  <c r="S538" i="8"/>
  <c r="S542" i="8"/>
  <c r="S523" i="8"/>
  <c r="S561" i="8"/>
  <c r="S531" i="8"/>
  <c r="S547" i="8"/>
  <c r="S551" i="8"/>
  <c r="S574" i="8"/>
  <c r="S558" i="8"/>
  <c r="S544" i="8"/>
  <c r="S532" i="8"/>
  <c r="S548" i="8"/>
  <c r="S525" i="8"/>
  <c r="S466" i="8"/>
  <c r="S488" i="8"/>
  <c r="S471" i="8"/>
  <c r="S487" i="8"/>
  <c r="S473" i="8"/>
  <c r="S489" i="8"/>
  <c r="S494" i="8"/>
  <c r="S516" i="8"/>
  <c r="S483" i="8"/>
  <c r="S517" i="8"/>
  <c r="S476" i="8"/>
  <c r="S508" i="8"/>
  <c r="S485" i="8"/>
  <c r="S509" i="8"/>
  <c r="S478" i="8"/>
  <c r="S490" i="8"/>
  <c r="S515" i="8"/>
  <c r="S513" i="8"/>
  <c r="S492" i="8"/>
  <c r="S470" i="8"/>
  <c r="S514"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F479" i="8"/>
  <c r="Q306" i="3"/>
  <c r="N294" i="4" s="1"/>
  <c r="S306" i="3"/>
  <c r="P294" i="4" s="1"/>
  <c r="L294" i="4"/>
  <c r="F252" i="3"/>
  <c r="E240" i="4" s="1"/>
  <c r="J252" i="3"/>
  <c r="C256" i="4"/>
  <c r="C280" i="4"/>
  <c r="F304" i="3"/>
  <c r="E292" i="4" s="1"/>
  <c r="S368" i="8"/>
  <c r="S376" i="8"/>
  <c r="S392" i="8"/>
  <c r="S377" i="8"/>
  <c r="S385" i="8"/>
  <c r="S361" i="8"/>
  <c r="S401" i="8"/>
  <c r="S404" i="8"/>
  <c r="S412" i="8"/>
  <c r="S362" i="8"/>
  <c r="S370" i="8"/>
  <c r="S378" i="8"/>
  <c r="S371" i="8"/>
  <c r="S379" i="8"/>
  <c r="S387" i="8"/>
  <c r="S395" i="8"/>
  <c r="S411" i="8"/>
  <c r="S406" i="8"/>
  <c r="S364" i="8"/>
  <c r="S372" i="8"/>
  <c r="S388" i="8"/>
  <c r="S365" i="8"/>
  <c r="S381" i="8"/>
  <c r="S389" i="8"/>
  <c r="S405" i="8"/>
  <c r="S393" i="8"/>
  <c r="S400" i="8"/>
  <c r="S366" i="8"/>
  <c r="S399" i="8"/>
  <c r="S410" i="8"/>
  <c r="S374" i="8"/>
  <c r="S375"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81" i="8"/>
  <c r="C421" i="2" s="1"/>
  <c r="M285" i="8"/>
  <c r="C425" i="2" s="1"/>
  <c r="M289" i="8"/>
  <c r="C429" i="2" s="1"/>
  <c r="M293" i="8"/>
  <c r="C433" i="2" s="1"/>
  <c r="M297" i="8"/>
  <c r="C437" i="2" s="1"/>
  <c r="M305" i="8"/>
  <c r="C445" i="2" s="1"/>
  <c r="M274" i="8"/>
  <c r="C414" i="2" s="1"/>
  <c r="M278" i="8"/>
  <c r="C418" i="2" s="1"/>
  <c r="M282" i="8"/>
  <c r="C422" i="2" s="1"/>
  <c r="M286" i="8"/>
  <c r="C426" i="2" s="1"/>
  <c r="M294" i="8"/>
  <c r="C434" i="2"/>
  <c r="M272" i="8"/>
  <c r="C412" i="2" s="1"/>
  <c r="M269" i="8"/>
  <c r="C409" i="2" s="1"/>
  <c r="M264" i="8"/>
  <c r="C404" i="2" s="1"/>
  <c r="M257" i="8"/>
  <c r="C397" i="2" s="1"/>
  <c r="M275" i="8"/>
  <c r="C415" i="2" s="1"/>
  <c r="M279" i="8"/>
  <c r="C419" i="2" s="1"/>
  <c r="M283" i="8"/>
  <c r="C423" i="2"/>
  <c r="M291" i="8"/>
  <c r="C431" i="2" s="1"/>
  <c r="M295" i="8"/>
  <c r="C435" i="2" s="1"/>
  <c r="M299" i="8"/>
  <c r="C439" i="2" s="1"/>
  <c r="M303" i="8"/>
  <c r="C443" i="2" s="1"/>
  <c r="M307" i="8"/>
  <c r="C447" i="2" s="1"/>
  <c r="M280" i="8"/>
  <c r="C420" i="2" s="1"/>
  <c r="M284" i="8"/>
  <c r="C424" i="2" s="1"/>
  <c r="M288" i="8"/>
  <c r="C428" i="2" s="1"/>
  <c r="M292" i="8"/>
  <c r="C432" i="2" s="1"/>
  <c r="M296" i="8"/>
  <c r="C436" i="2" s="1"/>
  <c r="M260" i="8"/>
  <c r="C400" i="2" s="1"/>
  <c r="M265" i="8"/>
  <c r="C405" i="2" s="1"/>
  <c r="M300" i="8"/>
  <c r="C440" i="2" s="1"/>
  <c r="M308" i="8"/>
  <c r="C448" i="2" s="1"/>
  <c r="M270" i="8"/>
  <c r="C410" i="2" s="1"/>
  <c r="M259" i="8"/>
  <c r="C399" i="2" s="1"/>
  <c r="M302" i="8"/>
  <c r="C442" i="2" s="1"/>
  <c r="M266" i="8"/>
  <c r="C406" i="2" s="1"/>
  <c r="M263" i="8"/>
  <c r="C403" i="2" s="1"/>
  <c r="M267" i="8"/>
  <c r="C407" i="2"/>
  <c r="M306" i="8"/>
  <c r="C446" i="2" s="1"/>
  <c r="D105" i="3" s="1"/>
  <c r="C93" i="4" s="1"/>
  <c r="M271" i="8"/>
  <c r="C411" i="2" s="1"/>
  <c r="M298" i="8"/>
  <c r="C438" i="2" s="1"/>
  <c r="O369" i="8"/>
  <c r="O386" i="8"/>
  <c r="O400" i="8"/>
  <c r="O361" i="8"/>
  <c r="O387" i="8"/>
  <c r="O402" i="8"/>
  <c r="O399" i="8"/>
  <c r="O366" i="8"/>
  <c r="O382" i="8"/>
  <c r="O409" i="8"/>
  <c r="O373" i="8"/>
  <c r="O404" i="8"/>
  <c r="O401" i="8"/>
  <c r="O393" i="8"/>
  <c r="AE428" i="8"/>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W100" i="8"/>
  <c r="W108" i="8"/>
  <c r="W105" i="8"/>
  <c r="W116" i="8"/>
  <c r="W132" i="8"/>
  <c r="W140" i="8"/>
  <c r="W148" i="8"/>
  <c r="W111" i="8"/>
  <c r="W119" i="8"/>
  <c r="W135" i="8"/>
  <c r="W143" i="8"/>
  <c r="W151" i="8"/>
  <c r="W102" i="8"/>
  <c r="W109" i="8"/>
  <c r="W118" i="8"/>
  <c r="W126" i="8"/>
  <c r="W134" i="8"/>
  <c r="W142" i="8"/>
  <c r="W150" i="8"/>
  <c r="W121" i="8"/>
  <c r="W129" i="8"/>
  <c r="W137" i="8"/>
  <c r="W145" i="8"/>
  <c r="W104" i="8"/>
  <c r="W112" i="8"/>
  <c r="W120" i="8"/>
  <c r="W128" i="8"/>
  <c r="W136" i="8"/>
  <c r="W144" i="8"/>
  <c r="W115" i="8"/>
  <c r="W123" i="8"/>
  <c r="W131" i="8"/>
  <c r="W139" i="8"/>
  <c r="W147" i="8"/>
  <c r="W130" i="8"/>
  <c r="W117" i="8"/>
  <c r="W149" i="8"/>
  <c r="W103" i="8"/>
  <c r="W138" i="8"/>
  <c r="W110" i="8"/>
  <c r="W114" i="8"/>
  <c r="W146" i="8"/>
  <c r="W133" i="8"/>
  <c r="W122"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W217" i="8" s="1"/>
  <c r="M255" i="8"/>
  <c r="C395" i="2" s="1"/>
  <c r="M245" i="8"/>
  <c r="C385" i="2" s="1"/>
  <c r="M241" i="8"/>
  <c r="C381" i="2" s="1"/>
  <c r="M237" i="8"/>
  <c r="C377" i="2" s="1"/>
  <c r="M233" i="8"/>
  <c r="C373" i="2" s="1"/>
  <c r="M229" i="8"/>
  <c r="C369" i="2" s="1"/>
  <c r="M225" i="8"/>
  <c r="C365" i="2" s="1"/>
  <c r="M221" i="8"/>
  <c r="C361" i="2" s="1"/>
  <c r="M220" i="8"/>
  <c r="C360" i="2" s="1"/>
  <c r="M217" i="8"/>
  <c r="C357" i="2" s="1"/>
  <c r="M212" i="8"/>
  <c r="C352" i="2" s="1"/>
  <c r="M206" i="8"/>
  <c r="C346" i="2" s="1"/>
  <c r="M218" i="8"/>
  <c r="C358" i="2" s="1"/>
  <c r="M215" i="8"/>
  <c r="C355" i="2"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s="1"/>
  <c r="M208" i="8"/>
  <c r="C348" i="2" s="1"/>
  <c r="M209" i="8"/>
  <c r="C349" i="2" s="1"/>
  <c r="M247" i="8"/>
  <c r="C387" i="2" s="1"/>
  <c r="M250" i="8"/>
  <c r="C390" i="2"/>
  <c r="M244" i="8"/>
  <c r="C384" i="2"/>
  <c r="M242" i="8"/>
  <c r="C382" i="2"/>
  <c r="M213" i="8"/>
  <c r="C353" i="2" s="1"/>
  <c r="M230" i="8"/>
  <c r="C370" i="2" s="1"/>
  <c r="M205" i="8"/>
  <c r="C345" i="2" s="1"/>
  <c r="D82" i="3" s="1"/>
  <c r="C70" i="4" s="1"/>
  <c r="M236" i="8"/>
  <c r="C376" i="2" s="1"/>
  <c r="M240" i="8"/>
  <c r="C380" i="2" s="1"/>
  <c r="M253" i="8"/>
  <c r="C393" i="2"/>
  <c r="M251" i="8"/>
  <c r="C391" i="2"/>
  <c r="M254" i="8"/>
  <c r="C394" i="2"/>
  <c r="M238" i="8"/>
  <c r="C378" i="2" s="1"/>
  <c r="M207" i="8"/>
  <c r="C347" i="2" s="1"/>
  <c r="M252" i="8"/>
  <c r="C392" i="2" s="1"/>
  <c r="D92" i="3" s="1"/>
  <c r="C80" i="4"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s="1"/>
  <c r="D138" i="3" s="1"/>
  <c r="C126" i="4" s="1"/>
  <c r="M434" i="8"/>
  <c r="C574" i="2" s="1"/>
  <c r="M454" i="8"/>
  <c r="C594" i="2" s="1"/>
  <c r="M462" i="8"/>
  <c r="C602" i="2" s="1"/>
  <c r="M440" i="8"/>
  <c r="C580" i="2"/>
  <c r="D136" i="3" s="1"/>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s="1"/>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M458" i="8"/>
  <c r="C598" i="2" s="1"/>
  <c r="D123" i="3"/>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M481" i="8"/>
  <c r="C621" i="2" s="1"/>
  <c r="M497" i="8"/>
  <c r="M513" i="8"/>
  <c r="M483" i="8"/>
  <c r="C623" i="2" s="1"/>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s="1"/>
  <c r="M501" i="8"/>
  <c r="M487" i="8"/>
  <c r="C627" i="2" s="1"/>
  <c r="M492" i="8"/>
  <c r="M491" i="8"/>
  <c r="C631" i="2"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65" i="4"/>
  <c r="W211" i="8"/>
  <c r="W210" i="8"/>
  <c r="W226" i="8"/>
  <c r="W234" i="8"/>
  <c r="W242" i="8"/>
  <c r="W250" i="8"/>
  <c r="W205" i="8"/>
  <c r="W223" i="8"/>
  <c r="W231" i="8"/>
  <c r="W239" i="8"/>
  <c r="W247" i="8"/>
  <c r="W255" i="8"/>
  <c r="W220" i="8"/>
  <c r="W228" i="8"/>
  <c r="W236" i="8"/>
  <c r="W244" i="8"/>
  <c r="W252" i="8"/>
  <c r="W218" i="8"/>
  <c r="W225" i="8"/>
  <c r="W233" i="8"/>
  <c r="W241" i="8"/>
  <c r="W249" i="8"/>
  <c r="W214" i="8"/>
  <c r="W222" i="8"/>
  <c r="W230" i="8"/>
  <c r="W238" i="8"/>
  <c r="W246" i="8"/>
  <c r="W209" i="8"/>
  <c r="W219" i="8"/>
  <c r="W227" i="8"/>
  <c r="W235" i="8"/>
  <c r="W243" i="8"/>
  <c r="W216" i="8"/>
  <c r="W248" i="8"/>
  <c r="W229" i="8"/>
  <c r="W224" i="8"/>
  <c r="W256" i="8"/>
  <c r="W240" i="8"/>
  <c r="W253" i="8"/>
  <c r="W232" i="8"/>
  <c r="W213" i="8"/>
  <c r="W245" i="8"/>
  <c r="W221" i="8"/>
  <c r="D97" i="3"/>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C157" i="4"/>
  <c r="D145" i="3"/>
  <c r="C133" i="4" s="1"/>
  <c r="C164" i="4"/>
  <c r="C159" i="4"/>
  <c r="D91" i="3"/>
  <c r="D103" i="3"/>
  <c r="C91" i="4" s="1"/>
  <c r="D87" i="3" l="1"/>
  <c r="C75" i="4" s="1"/>
  <c r="W588" i="8"/>
  <c r="W594" i="8"/>
  <c r="W600" i="8"/>
  <c r="W585" i="8"/>
  <c r="W522" i="8"/>
  <c r="W548" i="8"/>
  <c r="W557" i="8"/>
  <c r="W546" i="8"/>
  <c r="W498" i="8"/>
  <c r="W496" i="8"/>
  <c r="W469" i="8"/>
  <c r="W474" i="8"/>
  <c r="W587" i="8"/>
  <c r="W599" i="8"/>
  <c r="W561" i="8"/>
  <c r="W552" i="8"/>
  <c r="W609" i="8"/>
  <c r="W514" i="8"/>
  <c r="W512" i="8"/>
  <c r="W506" i="8"/>
  <c r="W473" i="8"/>
  <c r="W491" i="8"/>
  <c r="W593" i="8"/>
  <c r="W521" i="8"/>
  <c r="W550" i="8"/>
  <c r="W493" i="8"/>
  <c r="W590" i="8"/>
  <c r="W568" i="8"/>
  <c r="W567" i="8"/>
  <c r="W584" i="8"/>
  <c r="W529" i="8"/>
  <c r="W503" i="8"/>
  <c r="W475" i="8"/>
  <c r="W510" i="8"/>
  <c r="W544" i="8"/>
  <c r="W500" i="8"/>
  <c r="W569" i="8"/>
  <c r="W574" i="8"/>
  <c r="W598" i="8"/>
  <c r="W535" i="8"/>
  <c r="W519" i="8"/>
  <c r="W562" i="8"/>
  <c r="W538" i="8"/>
  <c r="W495" i="8"/>
  <c r="W517" i="8"/>
  <c r="W467" i="8"/>
  <c r="W509" i="8"/>
  <c r="W478" i="8"/>
  <c r="W581" i="8"/>
  <c r="W554" i="8"/>
  <c r="W488" i="8"/>
  <c r="W582" i="8"/>
  <c r="W595" i="8"/>
  <c r="W564" i="8"/>
  <c r="W547" i="8"/>
  <c r="W530" i="8"/>
  <c r="W480" i="8"/>
  <c r="W539" i="8"/>
  <c r="W612" i="8"/>
  <c r="W476" i="8"/>
  <c r="W589" i="8"/>
  <c r="W596" i="8"/>
  <c r="W566" i="8"/>
  <c r="W572" i="8"/>
  <c r="W543" i="8"/>
  <c r="W540" i="8"/>
  <c r="W533" i="8"/>
  <c r="W520" i="8"/>
  <c r="W511" i="8"/>
  <c r="W513" i="8"/>
  <c r="W483" i="8"/>
  <c r="W515" i="8"/>
  <c r="W501" i="8"/>
  <c r="W537" i="8"/>
  <c r="C128" i="4"/>
  <c r="W208" i="8"/>
  <c r="W237" i="8"/>
  <c r="W251" i="8"/>
  <c r="W254" i="8"/>
  <c r="W206" i="8"/>
  <c r="W207" i="8"/>
  <c r="W212" i="8"/>
  <c r="W215" i="8"/>
  <c r="D147" i="3"/>
  <c r="C135" i="4" s="1"/>
  <c r="D137" i="3"/>
  <c r="C125" i="4" s="1"/>
  <c r="D135" i="3"/>
  <c r="C123" i="4" s="1"/>
  <c r="D84" i="3"/>
  <c r="C72" i="4" s="1"/>
  <c r="W141" i="8"/>
  <c r="W125" i="8"/>
  <c r="W106" i="8"/>
  <c r="W152" i="8"/>
  <c r="W101" i="8"/>
  <c r="W113" i="8"/>
  <c r="W107" i="8"/>
  <c r="W127" i="8"/>
  <c r="O406" i="8"/>
  <c r="O396" i="8"/>
  <c r="O363" i="8"/>
  <c r="M258" i="8"/>
  <c r="C398" i="2" s="1"/>
  <c r="D94" i="3" s="1"/>
  <c r="M304" i="8"/>
  <c r="C444" i="2" s="1"/>
  <c r="M262" i="8"/>
  <c r="C402" i="2" s="1"/>
  <c r="M268" i="8"/>
  <c r="C408" i="2" s="1"/>
  <c r="M276" i="8"/>
  <c r="C416" i="2" s="1"/>
  <c r="D98" i="3" s="1"/>
  <c r="M287" i="8"/>
  <c r="C427" i="2" s="1"/>
  <c r="D100" i="3" s="1"/>
  <c r="M261" i="8"/>
  <c r="C401" i="2" s="1"/>
  <c r="M290" i="8"/>
  <c r="C430" i="2" s="1"/>
  <c r="M301" i="8"/>
  <c r="C441" i="2" s="1"/>
  <c r="S407" i="8"/>
  <c r="S408" i="8"/>
  <c r="S373" i="8"/>
  <c r="S398" i="8"/>
  <c r="S363" i="8"/>
  <c r="S409" i="8"/>
  <c r="S564" i="8"/>
  <c r="S572" i="8"/>
  <c r="S562" i="8"/>
  <c r="S563" i="8"/>
  <c r="S527" i="8"/>
  <c r="S528" i="8"/>
  <c r="S480" i="8"/>
  <c r="S484" i="8"/>
  <c r="S498" i="8"/>
  <c r="S495" i="8"/>
  <c r="S482" i="8"/>
  <c r="AC21" i="8"/>
  <c r="AG21" i="8" s="1"/>
  <c r="AF21" i="8"/>
  <c r="AF22" i="8" s="1"/>
  <c r="D142" i="3"/>
  <c r="D134" i="3"/>
  <c r="C122" i="4" s="1"/>
  <c r="D90" i="3"/>
  <c r="C78" i="4" s="1"/>
  <c r="D93" i="3"/>
  <c r="C81" i="4" s="1"/>
  <c r="S369" i="8"/>
  <c r="S396" i="8"/>
  <c r="S386" i="8"/>
  <c r="S403" i="8"/>
  <c r="S380" i="8"/>
  <c r="S397" i="8"/>
  <c r="S367" i="8"/>
  <c r="S382" i="8"/>
  <c r="AC323" i="8"/>
  <c r="AG323" i="8" s="1"/>
  <c r="AF323" i="8"/>
  <c r="AF324" i="8" s="1"/>
  <c r="AE324" i="8"/>
  <c r="AA112" i="8"/>
  <c r="AE108" i="8"/>
  <c r="AE112" i="8" s="1"/>
  <c r="D141" i="3"/>
  <c r="C129" i="4" s="1"/>
  <c r="D102" i="3"/>
  <c r="C90" i="4" s="1"/>
  <c r="D96" i="3"/>
  <c r="C84" i="4" s="1"/>
  <c r="D130" i="3"/>
  <c r="D131" i="3"/>
  <c r="D88" i="3"/>
  <c r="AC59" i="8"/>
  <c r="AG59" i="8" s="1"/>
  <c r="AF59" i="8"/>
  <c r="AE22" i="8"/>
  <c r="F91" i="3"/>
  <c r="E79" i="4" s="1"/>
  <c r="H99" i="3"/>
  <c r="G87" i="4" s="1"/>
  <c r="AC60" i="8"/>
  <c r="AA338" i="8"/>
  <c r="D99" i="3"/>
  <c r="C87" i="4" s="1"/>
  <c r="AC271" i="8"/>
  <c r="AG271" i="8" s="1"/>
  <c r="AF271" i="8"/>
  <c r="AF272" i="8" s="1"/>
  <c r="AF220" i="8"/>
  <c r="M182" i="8"/>
  <c r="C322" i="2" s="1"/>
  <c r="M165" i="8"/>
  <c r="C305" i="2" s="1"/>
  <c r="M193" i="8"/>
  <c r="C333" i="2" s="1"/>
  <c r="M154" i="8"/>
  <c r="C294" i="2" s="1"/>
  <c r="M194" i="8"/>
  <c r="C334" i="2" s="1"/>
  <c r="M155" i="8"/>
  <c r="C295" i="2" s="1"/>
  <c r="M181" i="8"/>
  <c r="C321" i="2" s="1"/>
  <c r="M86" i="8"/>
  <c r="C226" i="2" s="1"/>
  <c r="M90" i="8"/>
  <c r="C230" i="2" s="1"/>
  <c r="M72" i="8"/>
  <c r="C212" i="2" s="1"/>
  <c r="M67" i="8"/>
  <c r="C207" i="2" s="1"/>
  <c r="M56" i="8"/>
  <c r="C196" i="2" s="1"/>
  <c r="AC376" i="8"/>
  <c r="D125" i="3"/>
  <c r="C113" i="4" s="1"/>
  <c r="S198" i="8"/>
  <c r="O25" i="3"/>
  <c r="M17" i="8"/>
  <c r="C157" i="2" s="1"/>
  <c r="AB60" i="8"/>
  <c r="AC167" i="8"/>
  <c r="AG167" i="8" s="1"/>
  <c r="M46" i="8"/>
  <c r="C186" i="2" s="1"/>
  <c r="M38" i="8"/>
  <c r="C178" i="2" s="1"/>
  <c r="M30" i="8"/>
  <c r="C170" i="2" s="1"/>
  <c r="AB168" i="8"/>
  <c r="M410" i="8"/>
  <c r="C550" i="2" s="1"/>
  <c r="D129" i="3" s="1"/>
  <c r="C117" i="4" s="1"/>
  <c r="M364" i="8"/>
  <c r="C504" i="2" s="1"/>
  <c r="M47" i="8"/>
  <c r="C187" i="2" s="1"/>
  <c r="M45" i="8"/>
  <c r="C185" i="2" s="1"/>
  <c r="M37" i="8"/>
  <c r="C177" i="2" s="1"/>
  <c r="M29" i="8"/>
  <c r="C169" i="2" s="1"/>
  <c r="M405" i="8"/>
  <c r="C545" i="2" s="1"/>
  <c r="D128" i="3" s="1"/>
  <c r="C116" i="4" s="1"/>
  <c r="D107" i="3"/>
  <c r="F108" i="3" s="1"/>
  <c r="E96" i="4" s="1"/>
  <c r="AE272" i="8"/>
  <c r="D25" i="3"/>
  <c r="S193" i="8"/>
  <c r="M14" i="8"/>
  <c r="C154" i="2" s="1"/>
  <c r="D38" i="3" s="1"/>
  <c r="M20" i="8"/>
  <c r="C160" i="2" s="1"/>
  <c r="D39" i="3" s="1"/>
  <c r="C27" i="4" s="1"/>
  <c r="M41" i="8"/>
  <c r="C181" i="2" s="1"/>
  <c r="M33" i="8"/>
  <c r="C173" i="2" s="1"/>
  <c r="M24" i="8"/>
  <c r="C164" i="2" s="1"/>
  <c r="D40" i="3" s="1"/>
  <c r="AC168" i="8"/>
  <c r="Q155" i="8" s="1"/>
  <c r="N295" i="2" s="1"/>
  <c r="M378" i="8"/>
  <c r="C518" i="2" s="1"/>
  <c r="D121" i="3"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H98" i="3"/>
  <c r="G86"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F225" i="3"/>
  <c r="E213" i="4" s="1"/>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97" i="3"/>
  <c r="E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94" i="3"/>
  <c r="E82" i="4" s="1"/>
  <c r="C82" i="4"/>
  <c r="C85" i="4"/>
  <c r="F135" i="3"/>
  <c r="E123" i="4" s="1"/>
  <c r="F151" i="3"/>
  <c r="E139" i="4" s="1"/>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F142" i="3"/>
  <c r="E130" i="4" s="1"/>
  <c r="Q321" i="3"/>
  <c r="N309" i="4" s="1"/>
  <c r="Q313" i="3"/>
  <c r="N301" i="4" s="1"/>
  <c r="L293" i="4"/>
  <c r="H256" i="3"/>
  <c r="G244" i="4" s="1"/>
  <c r="H238" i="3"/>
  <c r="G226" i="4" s="1"/>
  <c r="U263" i="3"/>
  <c r="C268" i="4"/>
  <c r="Q247" i="3"/>
  <c r="N235" i="4" s="1"/>
  <c r="C236" i="4"/>
  <c r="L235" i="4"/>
  <c r="D10" i="3"/>
  <c r="D31" i="3"/>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H179" i="3"/>
  <c r="G167" i="4" s="1"/>
  <c r="C179" i="4"/>
  <c r="D126" i="3"/>
  <c r="F126" i="3" s="1"/>
  <c r="E114" i="4" s="1"/>
  <c r="C149" i="4"/>
  <c r="F215" i="3"/>
  <c r="E203" i="4" s="1"/>
  <c r="D132" i="3"/>
  <c r="C120" i="4" s="1"/>
  <c r="O395" i="8"/>
  <c r="O371" i="8"/>
  <c r="Q251" i="3"/>
  <c r="N239" i="4" s="1"/>
  <c r="C296" i="4"/>
  <c r="F292" i="3"/>
  <c r="E280" i="4" s="1"/>
  <c r="C240" i="4"/>
  <c r="C257" i="4"/>
  <c r="U223" i="8"/>
  <c r="H183" i="3"/>
  <c r="G171" i="4" s="1"/>
  <c r="D119" i="3"/>
  <c r="C107" i="4" s="1"/>
  <c r="D139" i="3"/>
  <c r="H139" i="3" s="1"/>
  <c r="G127" i="4" s="1"/>
  <c r="Q275" i="3"/>
  <c r="N263" i="4" s="1"/>
  <c r="M169" i="8"/>
  <c r="C309" i="2" s="1"/>
  <c r="M57" i="8"/>
  <c r="C197" i="2" s="1"/>
  <c r="M166" i="8"/>
  <c r="C306" i="2"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AG168" i="8"/>
  <c r="M362" i="8"/>
  <c r="C502" i="2" s="1"/>
  <c r="AF60" i="8"/>
  <c r="U49" i="8" s="1"/>
  <c r="AE60" i="8"/>
  <c r="AF112" i="8"/>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C150" i="4"/>
  <c r="H100" i="3"/>
  <c r="G88" i="4" s="1"/>
  <c r="F138" i="3"/>
  <c r="E126" i="4" s="1"/>
  <c r="F184" i="3"/>
  <c r="E172" i="4" s="1"/>
  <c r="Q27" i="3"/>
  <c r="N15" i="4" s="1"/>
  <c r="S27" i="3"/>
  <c r="P15" i="4" s="1"/>
  <c r="L22" i="4"/>
  <c r="Q34" i="3"/>
  <c r="N22" i="4" s="1"/>
  <c r="F221" i="3"/>
  <c r="E209" i="4" s="1"/>
  <c r="H93" i="3"/>
  <c r="G81" i="4" s="1"/>
  <c r="C172" i="4"/>
  <c r="F123" i="3"/>
  <c r="E111" i="4" s="1"/>
  <c r="H33" i="3"/>
  <c r="G21" i="4" s="1"/>
  <c r="H23" i="3"/>
  <c r="G11" i="4" s="1"/>
  <c r="L19" i="4"/>
  <c r="H92" i="3"/>
  <c r="G80" i="4" s="1"/>
  <c r="J15" i="3"/>
  <c r="D26" i="3"/>
  <c r="D24" i="3"/>
  <c r="J25" i="3" s="1"/>
  <c r="C10" i="4"/>
  <c r="L17" i="4"/>
  <c r="S29" i="3"/>
  <c r="P17" i="4" s="1"/>
  <c r="Q36" i="3"/>
  <c r="N24" i="4" s="1"/>
  <c r="Q37" i="3"/>
  <c r="N25" i="4" s="1"/>
  <c r="L24" i="4"/>
  <c r="S36" i="3"/>
  <c r="P24" i="4" s="1"/>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D143" i="3"/>
  <c r="C118" i="4"/>
  <c r="H130" i="3"/>
  <c r="G118" i="4" s="1"/>
  <c r="D133" i="3"/>
  <c r="D144" i="3"/>
  <c r="H182" i="3"/>
  <c r="G170" i="4" s="1"/>
  <c r="D86" i="3"/>
  <c r="C208" i="4"/>
  <c r="D146" i="3"/>
  <c r="D85" i="3"/>
  <c r="F177" i="3"/>
  <c r="E165" i="4" s="1"/>
  <c r="F175" i="3"/>
  <c r="E163" i="4" s="1"/>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H39" i="3" l="1"/>
  <c r="G27" i="4" s="1"/>
  <c r="H38" i="3"/>
  <c r="G26" i="4" s="1"/>
  <c r="F39" i="3"/>
  <c r="E27" i="4" s="1"/>
  <c r="F38" i="3"/>
  <c r="E26" i="4" s="1"/>
  <c r="C26" i="4"/>
  <c r="H40" i="3"/>
  <c r="G28" i="4" s="1"/>
  <c r="U311" i="8"/>
  <c r="U315" i="8"/>
  <c r="U360" i="8"/>
  <c r="U354" i="8"/>
  <c r="U355" i="8"/>
  <c r="U356" i="8"/>
  <c r="U348" i="8"/>
  <c r="U347" i="8"/>
  <c r="U334" i="8"/>
  <c r="U350" i="8"/>
  <c r="U318" i="8"/>
  <c r="U319" i="8"/>
  <c r="U322" i="8"/>
  <c r="U310" i="8"/>
  <c r="U309" i="8"/>
  <c r="U357" i="8"/>
  <c r="U358" i="8"/>
  <c r="U320" i="8"/>
  <c r="U333" i="8"/>
  <c r="U321" i="8"/>
  <c r="U323" i="8"/>
  <c r="U325" i="8"/>
  <c r="U312" i="8"/>
  <c r="U313" i="8"/>
  <c r="U314" i="8"/>
  <c r="U336" i="8"/>
  <c r="U349" i="8"/>
  <c r="U337" i="8"/>
  <c r="U339" i="8"/>
  <c r="U341" i="8"/>
  <c r="U327" i="8"/>
  <c r="U345" i="8"/>
  <c r="U324" i="8"/>
  <c r="U329" i="8"/>
  <c r="U338" i="8"/>
  <c r="U326" i="8"/>
  <c r="U328" i="8"/>
  <c r="U330" i="8"/>
  <c r="U343" i="8"/>
  <c r="U353" i="8"/>
  <c r="U359" i="8"/>
  <c r="U340" i="8"/>
  <c r="U352" i="8"/>
  <c r="U342" i="8"/>
  <c r="U344" i="8"/>
  <c r="U346" i="8"/>
  <c r="U332" i="8"/>
  <c r="U317" i="8"/>
  <c r="U316" i="8"/>
  <c r="U331" i="8"/>
  <c r="U351" i="8"/>
  <c r="U335" i="8"/>
  <c r="D78" i="3"/>
  <c r="D47" i="3"/>
  <c r="O164" i="8"/>
  <c r="O196" i="8"/>
  <c r="O175" i="8"/>
  <c r="O165" i="8"/>
  <c r="O198" i="8"/>
  <c r="O177" i="8"/>
  <c r="O182" i="8"/>
  <c r="O161" i="8"/>
  <c r="O193" i="8"/>
  <c r="O154" i="8"/>
  <c r="O186" i="8"/>
  <c r="O166" i="8"/>
  <c r="O197" i="8"/>
  <c r="O159" i="8"/>
  <c r="O181" i="8"/>
  <c r="O191" i="8"/>
  <c r="O170" i="8"/>
  <c r="O180" i="8"/>
  <c r="O202" i="8"/>
  <c r="U257" i="8"/>
  <c r="U305" i="8"/>
  <c r="U302" i="8"/>
  <c r="U299" i="8"/>
  <c r="U296" i="8"/>
  <c r="U293" i="8"/>
  <c r="U290" i="8"/>
  <c r="U279" i="8"/>
  <c r="U268" i="8"/>
  <c r="U265" i="8"/>
  <c r="U262" i="8"/>
  <c r="U259" i="8"/>
  <c r="U307" i="8"/>
  <c r="U304" i="8"/>
  <c r="U301" i="8"/>
  <c r="U298" i="8"/>
  <c r="U260" i="8"/>
  <c r="U300" i="8"/>
  <c r="U273" i="8"/>
  <c r="U269" i="8"/>
  <c r="U267" i="8"/>
  <c r="U264" i="8"/>
  <c r="U261" i="8"/>
  <c r="U258" i="8"/>
  <c r="U306" i="8"/>
  <c r="U292" i="8"/>
  <c r="U295" i="8"/>
  <c r="U281" i="8"/>
  <c r="U278" i="8"/>
  <c r="U275" i="8"/>
  <c r="U272" i="8"/>
  <c r="U270" i="8"/>
  <c r="U266" i="8"/>
  <c r="U271" i="8"/>
  <c r="U263" i="8"/>
  <c r="U308" i="8"/>
  <c r="U289" i="8"/>
  <c r="U286" i="8"/>
  <c r="U283" i="8"/>
  <c r="U280" i="8"/>
  <c r="U277" i="8"/>
  <c r="U274" i="8"/>
  <c r="U303" i="8"/>
  <c r="U276" i="8"/>
  <c r="U297" i="8"/>
  <c r="U294" i="8"/>
  <c r="U291" i="8"/>
  <c r="U288" i="8"/>
  <c r="U285" i="8"/>
  <c r="U282" i="8"/>
  <c r="U284" i="8"/>
  <c r="U287" i="8"/>
  <c r="S316" i="8"/>
  <c r="S313" i="8"/>
  <c r="S326" i="8"/>
  <c r="S338" i="8"/>
  <c r="S350" i="8"/>
  <c r="S356" i="8"/>
  <c r="S325" i="8"/>
  <c r="S337" i="8"/>
  <c r="S349" i="8"/>
  <c r="S318" i="8"/>
  <c r="S315" i="8"/>
  <c r="S328" i="8"/>
  <c r="S340" i="8"/>
  <c r="S351" i="8"/>
  <c r="S357" i="8"/>
  <c r="S327" i="8"/>
  <c r="S339" i="8"/>
  <c r="S312" i="8"/>
  <c r="S309" i="8"/>
  <c r="S322" i="8"/>
  <c r="S334" i="8"/>
  <c r="S346" i="8"/>
  <c r="S354" i="8"/>
  <c r="S360" i="8"/>
  <c r="S333" i="8"/>
  <c r="S345" i="8"/>
  <c r="S314" i="8"/>
  <c r="S311" i="8"/>
  <c r="S324" i="8"/>
  <c r="S336" i="8"/>
  <c r="S348" i="8"/>
  <c r="S355" i="8"/>
  <c r="S323" i="8"/>
  <c r="S335" i="8"/>
  <c r="S347" i="8"/>
  <c r="S321" i="8"/>
  <c r="S344" i="8"/>
  <c r="S331" i="8"/>
  <c r="S317" i="8"/>
  <c r="S352" i="8"/>
  <c r="S341" i="8"/>
  <c r="S319" i="8"/>
  <c r="S353" i="8"/>
  <c r="S343" i="8"/>
  <c r="S330" i="8"/>
  <c r="S358" i="8"/>
  <c r="S310" i="8"/>
  <c r="S332" i="8"/>
  <c r="S359" i="8"/>
  <c r="S320" i="8"/>
  <c r="S342" i="8"/>
  <c r="S329" i="8"/>
  <c r="D95" i="3"/>
  <c r="S33" i="8"/>
  <c r="S18" i="8"/>
  <c r="S16" i="8"/>
  <c r="S47" i="8"/>
  <c r="S38" i="8"/>
  <c r="S20" i="8"/>
  <c r="S14" i="8"/>
  <c r="F100" i="3"/>
  <c r="E88" i="4" s="1"/>
  <c r="F141" i="3"/>
  <c r="E129" i="4" s="1"/>
  <c r="Q15" i="3"/>
  <c r="S259" i="8"/>
  <c r="S260" i="8"/>
  <c r="S308" i="8"/>
  <c r="S269" i="8"/>
  <c r="S281" i="8"/>
  <c r="S262" i="8"/>
  <c r="S275" i="8"/>
  <c r="S277" i="8"/>
  <c r="S306" i="8"/>
  <c r="S272" i="8"/>
  <c r="S257" i="8"/>
  <c r="S279" i="8"/>
  <c r="S278" i="8"/>
  <c r="S289" i="8"/>
  <c r="S258" i="8"/>
  <c r="S283" i="8"/>
  <c r="S290" i="8"/>
  <c r="S301" i="8"/>
  <c r="S264" i="8"/>
  <c r="S276" i="8"/>
  <c r="S287" i="8"/>
  <c r="S286" i="8"/>
  <c r="S297" i="8"/>
  <c r="S280" i="8"/>
  <c r="S291" i="8"/>
  <c r="S285" i="8"/>
  <c r="S274" i="8"/>
  <c r="S271" i="8"/>
  <c r="S284" i="8"/>
  <c r="S295" i="8"/>
  <c r="S294" i="8"/>
  <c r="S305" i="8"/>
  <c r="S288" i="8"/>
  <c r="S299" i="8"/>
  <c r="S266" i="8"/>
  <c r="S263" i="8"/>
  <c r="S292" i="8"/>
  <c r="S303" i="8"/>
  <c r="S302" i="8"/>
  <c r="S270" i="8"/>
  <c r="S296" i="8"/>
  <c r="S307" i="8"/>
  <c r="S298" i="8"/>
  <c r="S267" i="8"/>
  <c r="S268" i="8"/>
  <c r="S300" i="8"/>
  <c r="S261" i="8"/>
  <c r="S273" i="8"/>
  <c r="S265" i="8"/>
  <c r="S304" i="8"/>
  <c r="S282" i="8"/>
  <c r="S293" i="8"/>
  <c r="H142" i="3"/>
  <c r="G130" i="4" s="1"/>
  <c r="F99" i="3"/>
  <c r="E87" i="4" s="1"/>
  <c r="C86" i="4"/>
  <c r="F98" i="3"/>
  <c r="E86" i="4" s="1"/>
  <c r="J22" i="3"/>
  <c r="U43" i="8"/>
  <c r="U28" i="8"/>
  <c r="U14" i="8"/>
  <c r="U27" i="8"/>
  <c r="U44" i="8"/>
  <c r="D55" i="3"/>
  <c r="C43" i="4" s="1"/>
  <c r="D73" i="3"/>
  <c r="C61" i="4" s="1"/>
  <c r="Q371" i="8"/>
  <c r="N511" i="2" s="1"/>
  <c r="Q372" i="8"/>
  <c r="N512" i="2" s="1"/>
  <c r="Q373" i="8"/>
  <c r="N513" i="2" s="1"/>
  <c r="Q377" i="8"/>
  <c r="N517" i="2" s="1"/>
  <c r="Q366" i="8"/>
  <c r="N506" i="2" s="1"/>
  <c r="Q399" i="8"/>
  <c r="N539" i="2" s="1"/>
  <c r="Q385" i="8"/>
  <c r="N525" i="2" s="1"/>
  <c r="Q361" i="8"/>
  <c r="N501" i="2" s="1"/>
  <c r="Q384" i="8"/>
  <c r="N524" i="2" s="1"/>
  <c r="Q409" i="8"/>
  <c r="N549" i="2" s="1"/>
  <c r="Q370" i="8"/>
  <c r="N510" i="2" s="1"/>
  <c r="O120" i="3" s="1"/>
  <c r="Q395" i="8"/>
  <c r="N535" i="2" s="1"/>
  <c r="Q412" i="8"/>
  <c r="N552" i="2" s="1"/>
  <c r="Q380" i="8"/>
  <c r="N520" i="2" s="1"/>
  <c r="Q397" i="8"/>
  <c r="N537" i="2" s="1"/>
  <c r="Q374" i="8"/>
  <c r="N514" i="2" s="1"/>
  <c r="Q408" i="8"/>
  <c r="N548" i="2" s="1"/>
  <c r="Q401" i="8"/>
  <c r="N541" i="2" s="1"/>
  <c r="Q375" i="8"/>
  <c r="N515" i="2" s="1"/>
  <c r="Q403" i="8"/>
  <c r="N543" i="2" s="1"/>
  <c r="Q396" i="8"/>
  <c r="N536" i="2" s="1"/>
  <c r="Q405" i="8"/>
  <c r="N545" i="2" s="1"/>
  <c r="O128" i="3" s="1"/>
  <c r="Q406" i="8"/>
  <c r="N546" i="2" s="1"/>
  <c r="Q382" i="8"/>
  <c r="N522" i="2" s="1"/>
  <c r="Q407" i="8"/>
  <c r="N547" i="2" s="1"/>
  <c r="Q400" i="8"/>
  <c r="N540" i="2" s="1"/>
  <c r="Q402" i="8"/>
  <c r="N542" i="2" s="1"/>
  <c r="Q378" i="8"/>
  <c r="N518" i="2" s="1"/>
  <c r="Q383" i="8"/>
  <c r="N523" i="2" s="1"/>
  <c r="Q388" i="8"/>
  <c r="N528" i="2" s="1"/>
  <c r="Q398" i="8"/>
  <c r="N538" i="2" s="1"/>
  <c r="Q390" i="8"/>
  <c r="N530" i="2" s="1"/>
  <c r="Q368" i="8"/>
  <c r="N508" i="2" s="1"/>
  <c r="Q376" i="8"/>
  <c r="N516" i="2" s="1"/>
  <c r="Q394" i="8"/>
  <c r="N534" i="2" s="1"/>
  <c r="Q386" i="8"/>
  <c r="N526" i="2" s="1"/>
  <c r="Q411" i="8"/>
  <c r="N551" i="2" s="1"/>
  <c r="Q391" i="8"/>
  <c r="N531" i="2" s="1"/>
  <c r="Q367" i="8"/>
  <c r="N507" i="2" s="1"/>
  <c r="Q404" i="8"/>
  <c r="N544" i="2" s="1"/>
  <c r="Q389" i="8"/>
  <c r="N529" i="2" s="1"/>
  <c r="Q362" i="8"/>
  <c r="N502" i="2" s="1"/>
  <c r="Q363" i="8"/>
  <c r="N503" i="2" s="1"/>
  <c r="Q379" i="8"/>
  <c r="N519" i="2" s="1"/>
  <c r="Q364" i="8"/>
  <c r="N504" i="2" s="1"/>
  <c r="Q365" i="8"/>
  <c r="N505" i="2" s="1"/>
  <c r="Q387" i="8"/>
  <c r="N527" i="2" s="1"/>
  <c r="Q381" i="8"/>
  <c r="N521" i="2" s="1"/>
  <c r="Q393" i="8"/>
  <c r="N533" i="2" s="1"/>
  <c r="Q369" i="8"/>
  <c r="N509" i="2" s="1"/>
  <c r="O119" i="3" s="1"/>
  <c r="Q410" i="8"/>
  <c r="N550" i="2" s="1"/>
  <c r="Q392" i="8"/>
  <c r="N532" i="2" s="1"/>
  <c r="O125" i="3" s="1"/>
  <c r="L113" i="4" s="1"/>
  <c r="Q89" i="8"/>
  <c r="N229" i="2" s="1"/>
  <c r="Q64" i="8"/>
  <c r="N204" i="2" s="1"/>
  <c r="Q80" i="8"/>
  <c r="N220" i="2" s="1"/>
  <c r="Q94" i="8"/>
  <c r="N234" i="2" s="1"/>
  <c r="Q49" i="8"/>
  <c r="N189" i="2" s="1"/>
  <c r="Q97" i="8"/>
  <c r="N237" i="2" s="1"/>
  <c r="Q70" i="8"/>
  <c r="N210" i="2" s="1"/>
  <c r="O51" i="3" s="1"/>
  <c r="L39" i="4" s="1"/>
  <c r="Q84" i="8"/>
  <c r="N224" i="2" s="1"/>
  <c r="Q96" i="8"/>
  <c r="N236" i="2" s="1"/>
  <c r="Q73" i="8"/>
  <c r="N213" i="2" s="1"/>
  <c r="Q56" i="8"/>
  <c r="N196" i="2" s="1"/>
  <c r="Q76" i="8"/>
  <c r="N216" i="2" s="1"/>
  <c r="Q81" i="8"/>
  <c r="N221" i="2" s="1"/>
  <c r="Q62" i="8"/>
  <c r="N202" i="2" s="1"/>
  <c r="Q78" i="8"/>
  <c r="N218" i="2" s="1"/>
  <c r="Q92" i="8"/>
  <c r="N232" i="2" s="1"/>
  <c r="Q54" i="8"/>
  <c r="N194" i="2" s="1"/>
  <c r="Q72" i="8"/>
  <c r="N212" i="2" s="1"/>
  <c r="Q58" i="8"/>
  <c r="N198" i="2" s="1"/>
  <c r="O48" i="3" s="1"/>
  <c r="Q86" i="8"/>
  <c r="N226" i="2" s="1"/>
  <c r="Q65" i="8"/>
  <c r="N205" i="2" s="1"/>
  <c r="Q88" i="8"/>
  <c r="N228" i="2" s="1"/>
  <c r="Q99" i="8"/>
  <c r="N239" i="2" s="1"/>
  <c r="Q98" i="8"/>
  <c r="N238" i="2" s="1"/>
  <c r="O57" i="3" s="1"/>
  <c r="L45" i="4" s="1"/>
  <c r="S114" i="8"/>
  <c r="S126" i="8"/>
  <c r="D104" i="3"/>
  <c r="H137" i="3"/>
  <c r="G125" i="4" s="1"/>
  <c r="O56" i="8"/>
  <c r="O68" i="8"/>
  <c r="O80" i="8"/>
  <c r="O92" i="8"/>
  <c r="O55" i="8"/>
  <c r="O67" i="8"/>
  <c r="O79" i="8"/>
  <c r="O91" i="8"/>
  <c r="O57" i="8"/>
  <c r="O70" i="8"/>
  <c r="O82" i="8"/>
  <c r="O94" i="8"/>
  <c r="O58" i="8"/>
  <c r="O69" i="8"/>
  <c r="O81" i="8"/>
  <c r="O93" i="8"/>
  <c r="O52" i="8"/>
  <c r="O64" i="8"/>
  <c r="O76" i="8"/>
  <c r="O88" i="8"/>
  <c r="O49" i="8"/>
  <c r="O63" i="8"/>
  <c r="O75" i="8"/>
  <c r="O87" i="8"/>
  <c r="O99" i="8"/>
  <c r="O54" i="8"/>
  <c r="O66" i="8"/>
  <c r="O78" i="8"/>
  <c r="O90" i="8"/>
  <c r="O53" i="8"/>
  <c r="O65" i="8"/>
  <c r="O77" i="8"/>
  <c r="O89" i="8"/>
  <c r="O62" i="8"/>
  <c r="O98" i="8"/>
  <c r="O85" i="8"/>
  <c r="O72" i="8"/>
  <c r="O59" i="8"/>
  <c r="O95" i="8"/>
  <c r="O74" i="8"/>
  <c r="O61" i="8"/>
  <c r="O97" i="8"/>
  <c r="O51" i="8"/>
  <c r="O48" i="8"/>
  <c r="O84" i="8"/>
  <c r="O71" i="8"/>
  <c r="O50" i="8"/>
  <c r="O86" i="8"/>
  <c r="O73" i="8"/>
  <c r="O60" i="8"/>
  <c r="O96" i="8"/>
  <c r="O83" i="8"/>
  <c r="U207" i="8"/>
  <c r="U249" i="8"/>
  <c r="U216" i="8"/>
  <c r="U209" i="8"/>
  <c r="U217" i="8"/>
  <c r="U240" i="8"/>
  <c r="U234" i="8"/>
  <c r="U244" i="8"/>
  <c r="M123" i="8"/>
  <c r="C263" i="2" s="1"/>
  <c r="M116" i="8"/>
  <c r="C256" i="2" s="1"/>
  <c r="M133" i="8"/>
  <c r="C273" i="2" s="1"/>
  <c r="M143" i="8"/>
  <c r="C283" i="2" s="1"/>
  <c r="M148" i="8"/>
  <c r="C288" i="2" s="1"/>
  <c r="M152" i="8"/>
  <c r="C292" i="2" s="1"/>
  <c r="M124" i="8"/>
  <c r="C264" i="2" s="1"/>
  <c r="M111" i="8"/>
  <c r="C251" i="2" s="1"/>
  <c r="M120" i="8"/>
  <c r="C260" i="2" s="1"/>
  <c r="M134" i="8"/>
  <c r="C274" i="2" s="1"/>
  <c r="M138" i="8"/>
  <c r="C278" i="2" s="1"/>
  <c r="M105" i="8"/>
  <c r="C245" i="2" s="1"/>
  <c r="M107" i="8"/>
  <c r="C247" i="2" s="1"/>
  <c r="M122" i="8"/>
  <c r="C262" i="2" s="1"/>
  <c r="D63" i="3" s="1"/>
  <c r="M118" i="8"/>
  <c r="C258" i="2" s="1"/>
  <c r="M131" i="8"/>
  <c r="C271" i="2" s="1"/>
  <c r="D65" i="3" s="1"/>
  <c r="M136" i="8"/>
  <c r="C276" i="2" s="1"/>
  <c r="M141" i="8"/>
  <c r="C281" i="2" s="1"/>
  <c r="M146" i="8"/>
  <c r="C286" i="2" s="1"/>
  <c r="M150" i="8"/>
  <c r="C290" i="2" s="1"/>
  <c r="M102" i="8"/>
  <c r="C242" i="2" s="1"/>
  <c r="M115" i="8"/>
  <c r="C255" i="2" s="1"/>
  <c r="M108" i="8"/>
  <c r="C248" i="2" s="1"/>
  <c r="M117" i="8"/>
  <c r="C257" i="2" s="1"/>
  <c r="M132" i="8"/>
  <c r="C272" i="2" s="1"/>
  <c r="M137" i="8"/>
  <c r="C277" i="2" s="1"/>
  <c r="M142" i="8"/>
  <c r="C282" i="2" s="1"/>
  <c r="M147" i="8"/>
  <c r="C287" i="2" s="1"/>
  <c r="M151" i="8"/>
  <c r="C291" i="2" s="1"/>
  <c r="M119" i="8"/>
  <c r="C259" i="2" s="1"/>
  <c r="M106" i="8"/>
  <c r="C246" i="2" s="1"/>
  <c r="M103" i="8"/>
  <c r="C243" i="2" s="1"/>
  <c r="M113" i="8"/>
  <c r="C253" i="2" s="1"/>
  <c r="M100" i="8"/>
  <c r="C240" i="2" s="1"/>
  <c r="M112" i="8"/>
  <c r="C252" i="2" s="1"/>
  <c r="M127" i="8"/>
  <c r="C267" i="2" s="1"/>
  <c r="M139" i="8"/>
  <c r="C279" i="2" s="1"/>
  <c r="M110" i="8"/>
  <c r="C250" i="2" s="1"/>
  <c r="M104" i="8"/>
  <c r="C244" i="2" s="1"/>
  <c r="M114" i="8"/>
  <c r="C254" i="2" s="1"/>
  <c r="M140" i="8"/>
  <c r="C280" i="2" s="1"/>
  <c r="D67" i="3" s="1"/>
  <c r="C55" i="4" s="1"/>
  <c r="M109" i="8"/>
  <c r="C249" i="2" s="1"/>
  <c r="M129" i="8"/>
  <c r="C269" i="2" s="1"/>
  <c r="M144" i="8"/>
  <c r="C284" i="2" s="1"/>
  <c r="D68" i="3" s="1"/>
  <c r="C56" i="4" s="1"/>
  <c r="M121" i="8"/>
  <c r="C261" i="2" s="1"/>
  <c r="M130" i="8"/>
  <c r="C270" i="2" s="1"/>
  <c r="M145" i="8"/>
  <c r="C285" i="2" s="1"/>
  <c r="M128" i="8"/>
  <c r="C268" i="2" s="1"/>
  <c r="M135" i="8"/>
  <c r="C275" i="2" s="1"/>
  <c r="M149" i="8"/>
  <c r="C289" i="2" s="1"/>
  <c r="M101" i="8"/>
  <c r="C241" i="2" s="1"/>
  <c r="F26" i="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L116" i="4"/>
  <c r="H232" i="3"/>
  <c r="G220" i="4" s="1"/>
  <c r="F230" i="3"/>
  <c r="E218" i="4" s="1"/>
  <c r="C218" i="4"/>
  <c r="H230" i="3"/>
  <c r="G218" i="4" s="1"/>
  <c r="D112" i="3"/>
  <c r="U80" i="8"/>
  <c r="U59" i="8"/>
  <c r="U94" i="8"/>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Q339" i="8"/>
  <c r="N479" i="2" s="1"/>
  <c r="Q334" i="8"/>
  <c r="N474" i="2" s="1"/>
  <c r="Q356" i="8"/>
  <c r="N496" i="2" s="1"/>
  <c r="O116" i="3" s="1"/>
  <c r="L104" i="4"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D74" i="3"/>
  <c r="C45" i="4"/>
  <c r="D51" i="3"/>
  <c r="H89" i="3"/>
  <c r="G77" i="4" s="1"/>
  <c r="J98" i="3"/>
  <c r="C77" i="4"/>
  <c r="F89" i="3"/>
  <c r="E77" i="4" s="1"/>
  <c r="F228" i="3"/>
  <c r="E216" i="4" s="1"/>
  <c r="C215" i="4"/>
  <c r="O52" i="3"/>
  <c r="O49" i="3"/>
  <c r="O113" i="3"/>
  <c r="U78" i="8"/>
  <c r="U58" i="8"/>
  <c r="O74" i="3"/>
  <c r="O78" i="3"/>
  <c r="L66" i="4" s="1"/>
  <c r="O75" i="3"/>
  <c r="O71" i="3"/>
  <c r="L59" i="4" s="1"/>
  <c r="C64" i="4"/>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F192" i="3"/>
  <c r="E180" i="4" s="1"/>
  <c r="F132" i="3"/>
  <c r="E120" i="4" s="1"/>
  <c r="D114" i="3"/>
  <c r="C102" i="4" s="1"/>
  <c r="O106"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J102" i="3"/>
  <c r="J33" i="3"/>
  <c r="F18" i="3"/>
  <c r="H27" i="3"/>
  <c r="G15" i="4" s="1"/>
  <c r="H19" i="3"/>
  <c r="F27" i="3"/>
  <c r="E15" i="4" s="1"/>
  <c r="J28" i="3"/>
  <c r="J175" i="3"/>
  <c r="J179" i="3"/>
  <c r="Q9" i="3"/>
  <c r="S9" i="3"/>
  <c r="S11" i="3"/>
  <c r="J27" i="3"/>
  <c r="U18" i="3"/>
  <c r="J21" i="3"/>
  <c r="C100" i="4"/>
  <c r="L101" i="4"/>
  <c r="L94" i="4"/>
  <c r="F44" i="3"/>
  <c r="E32" i="4" s="1"/>
  <c r="H44" i="3"/>
  <c r="G32" i="4" s="1"/>
  <c r="J44" i="3"/>
  <c r="C32"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C33" i="4"/>
  <c r="H45" i="3"/>
  <c r="G33" i="4" s="1"/>
  <c r="J45" i="3"/>
  <c r="F45" i="3"/>
  <c r="E33" i="4" s="1"/>
  <c r="D110" i="3"/>
  <c r="O56" i="3"/>
  <c r="Q258" i="8"/>
  <c r="N398" i="2" s="1"/>
  <c r="Q266" i="8"/>
  <c r="N406" i="2"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J200" i="3"/>
  <c r="H201" i="3"/>
  <c r="G189" i="4" s="1"/>
  <c r="F200" i="3"/>
  <c r="E188" i="4" s="1"/>
  <c r="J210" i="3"/>
  <c r="H200" i="3"/>
  <c r="G188" i="4" s="1"/>
  <c r="C188" i="4"/>
  <c r="F201" i="3"/>
  <c r="E189" i="4" s="1"/>
  <c r="H202" i="3"/>
  <c r="G190" i="4" s="1"/>
  <c r="C161" i="4"/>
  <c r="H173" i="3"/>
  <c r="G161" i="4" s="1"/>
  <c r="J184" i="3"/>
  <c r="J183" i="3"/>
  <c r="F173" i="3"/>
  <c r="E161" i="4" s="1"/>
  <c r="J182" i="3"/>
  <c r="J173" i="3"/>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C58" i="4"/>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C66" i="4"/>
  <c r="F78" i="3"/>
  <c r="E66" i="4" s="1"/>
  <c r="H78" i="3"/>
  <c r="G66" i="4" s="1"/>
  <c r="F42" i="3"/>
  <c r="E30" i="4" s="1"/>
  <c r="H42" i="3"/>
  <c r="G30" i="4" s="1"/>
  <c r="C30" i="4"/>
  <c r="J42" i="3"/>
  <c r="O55" i="3"/>
  <c r="O50" i="3"/>
  <c r="O47" i="3"/>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36" i="4" l="1"/>
  <c r="Q49" i="3"/>
  <c r="N37" i="4" s="1"/>
  <c r="C51" i="4"/>
  <c r="Q48" i="3"/>
  <c r="N36" i="4" s="1"/>
  <c r="O82" i="3"/>
  <c r="Q75" i="3"/>
  <c r="N63" i="4" s="1"/>
  <c r="O145" i="3"/>
  <c r="F68" i="3"/>
  <c r="E56" i="4" s="1"/>
  <c r="D66" i="3"/>
  <c r="O126" i="3"/>
  <c r="F96" i="3"/>
  <c r="E84" i="4" s="1"/>
  <c r="H97" i="3"/>
  <c r="G85" i="4" s="1"/>
  <c r="H95" i="3"/>
  <c r="G83" i="4" s="1"/>
  <c r="F95" i="3"/>
  <c r="E83" i="4" s="1"/>
  <c r="C83" i="4"/>
  <c r="J99" i="3"/>
  <c r="H96" i="3"/>
  <c r="G84" i="4" s="1"/>
  <c r="J100" i="3"/>
  <c r="Q52" i="3"/>
  <c r="N40" i="4" s="1"/>
  <c r="O147" i="3"/>
  <c r="L135" i="4" s="1"/>
  <c r="O107" i="3"/>
  <c r="D60" i="3"/>
  <c r="D64" i="3"/>
  <c r="H65" i="3" s="1"/>
  <c r="G53" i="4" s="1"/>
  <c r="D59" i="3"/>
  <c r="L107" i="4"/>
  <c r="O122" i="3"/>
  <c r="O127" i="3"/>
  <c r="O96" i="3"/>
  <c r="Q113" i="3"/>
  <c r="N101" i="4" s="1"/>
  <c r="O111" i="3"/>
  <c r="D69" i="3"/>
  <c r="J79" i="3" s="1"/>
  <c r="H104" i="3"/>
  <c r="G92" i="4" s="1"/>
  <c r="C92" i="4"/>
  <c r="F104" i="3"/>
  <c r="E92" i="4" s="1"/>
  <c r="F105" i="3"/>
  <c r="E93" i="4" s="1"/>
  <c r="H105" i="3"/>
  <c r="G93" i="4" s="1"/>
  <c r="O118" i="3"/>
  <c r="L106" i="4" s="1"/>
  <c r="O123" i="3"/>
  <c r="D58" i="3"/>
  <c r="H58" i="3" s="1"/>
  <c r="G46" i="4" s="1"/>
  <c r="D61" i="3"/>
  <c r="H63" i="3" s="1"/>
  <c r="G51" i="4" s="1"/>
  <c r="O124" i="3"/>
  <c r="D62" i="3"/>
  <c r="J62" i="3" s="1"/>
  <c r="L108" i="4"/>
  <c r="Q120" i="3"/>
  <c r="N108" i="4" s="1"/>
  <c r="O44" i="3"/>
  <c r="L32" i="4" s="1"/>
  <c r="O121" i="3"/>
  <c r="O129" i="3"/>
  <c r="F54" i="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L30" i="4"/>
  <c r="O83" i="3"/>
  <c r="L71" i="4" s="1"/>
  <c r="O101" i="3"/>
  <c r="J55" i="3"/>
  <c r="J63" i="3"/>
  <c r="O43" i="3"/>
  <c r="O41" i="3"/>
  <c r="S111" i="3"/>
  <c r="P99" i="4" s="1"/>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Q82" i="3"/>
  <c r="N70" i="4" s="1"/>
  <c r="L70" i="4"/>
  <c r="S82" i="3"/>
  <c r="P70" i="4" s="1"/>
  <c r="U82" i="3"/>
  <c r="O61" i="3"/>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O140" i="3" l="1"/>
  <c r="O132" i="3"/>
  <c r="U120" i="3"/>
  <c r="Q63" i="3"/>
  <c r="N51" i="4" s="1"/>
  <c r="J65" i="3"/>
  <c r="J77" i="3"/>
  <c r="J74" i="3"/>
  <c r="S120" i="3"/>
  <c r="P108" i="4" s="1"/>
  <c r="L111" i="4"/>
  <c r="Q123" i="3"/>
  <c r="N111" i="4" s="1"/>
  <c r="S125" i="3"/>
  <c r="P113" i="4" s="1"/>
  <c r="S123" i="3"/>
  <c r="P111" i="4" s="1"/>
  <c r="L110" i="4"/>
  <c r="Q122" i="3"/>
  <c r="N110" i="4" s="1"/>
  <c r="S122" i="3"/>
  <c r="P110" i="4" s="1"/>
  <c r="C54" i="4"/>
  <c r="H68" i="3"/>
  <c r="G56" i="4" s="1"/>
  <c r="F67" i="3"/>
  <c r="E55" i="4" s="1"/>
  <c r="H67" i="3"/>
  <c r="G55" i="4" s="1"/>
  <c r="F66" i="3"/>
  <c r="E54" i="4" s="1"/>
  <c r="H66" i="3"/>
  <c r="G54" i="4" s="1"/>
  <c r="C57" i="4"/>
  <c r="F69" i="3"/>
  <c r="E57" i="4" s="1"/>
  <c r="J69" i="3"/>
  <c r="F70" i="3"/>
  <c r="E58" i="4" s="1"/>
  <c r="H69" i="3"/>
  <c r="G57" i="4" s="1"/>
  <c r="H70" i="3"/>
  <c r="G58" i="4" s="1"/>
  <c r="Q119" i="3"/>
  <c r="N107" i="4" s="1"/>
  <c r="O137" i="3"/>
  <c r="U51" i="3"/>
  <c r="U129" i="3"/>
  <c r="Q129" i="3"/>
  <c r="N117" i="4" s="1"/>
  <c r="S129" i="3"/>
  <c r="P117" i="4" s="1"/>
  <c r="L117" i="4"/>
  <c r="F62" i="3"/>
  <c r="E50" i="4" s="1"/>
  <c r="C50" i="4"/>
  <c r="H62" i="3"/>
  <c r="G50" i="4" s="1"/>
  <c r="Q121" i="3"/>
  <c r="N109" i="4" s="1"/>
  <c r="L109" i="4"/>
  <c r="S121" i="3"/>
  <c r="P109" i="4" s="1"/>
  <c r="Q125" i="3"/>
  <c r="N113" i="4" s="1"/>
  <c r="L112" i="4"/>
  <c r="S124" i="3"/>
  <c r="P112" i="4" s="1"/>
  <c r="Q124" i="3"/>
  <c r="N112" i="4" s="1"/>
  <c r="C47" i="4"/>
  <c r="F59" i="3"/>
  <c r="E47" i="4" s="1"/>
  <c r="H59" i="3"/>
  <c r="G47" i="4" s="1"/>
  <c r="J70" i="3"/>
  <c r="F63" i="3"/>
  <c r="E51" i="4" s="1"/>
  <c r="C49" i="4"/>
  <c r="H61" i="3"/>
  <c r="G49" i="4" s="1"/>
  <c r="F61" i="3"/>
  <c r="E49" i="4" s="1"/>
  <c r="C52" i="4"/>
  <c r="F64" i="3"/>
  <c r="E52" i="4" s="1"/>
  <c r="F65" i="3"/>
  <c r="E53" i="4" s="1"/>
  <c r="H64" i="3"/>
  <c r="G52" i="4" s="1"/>
  <c r="C46" i="4"/>
  <c r="F58" i="3"/>
  <c r="E46" i="4" s="1"/>
  <c r="J68" i="3"/>
  <c r="L115" i="4"/>
  <c r="Q127" i="3"/>
  <c r="N115" i="4" s="1"/>
  <c r="S127" i="3"/>
  <c r="P115" i="4" s="1"/>
  <c r="Q128" i="3"/>
  <c r="N116" i="4" s="1"/>
  <c r="C48" i="4"/>
  <c r="H60" i="3"/>
  <c r="G48" i="4" s="1"/>
  <c r="F60" i="3"/>
  <c r="E48" i="4" s="1"/>
  <c r="L114" i="4"/>
  <c r="Q126" i="3"/>
  <c r="N114" i="4" s="1"/>
  <c r="S126" i="3"/>
  <c r="P114" i="4" s="1"/>
  <c r="S128" i="3"/>
  <c r="P116" i="4" s="1"/>
  <c r="Q233" i="3"/>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3" i="1" l="1"/>
  <c r="F3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F34" i="1" l="1"/>
  <c r="F36" i="1" s="1"/>
  <c r="F38" i="1" s="1"/>
  <c r="F42" i="1" s="1"/>
  <c r="F43" i="1" s="1"/>
  <c r="F45" i="1" s="1"/>
  <c r="F48" i="1" s="1"/>
  <c r="F50" i="1" s="1"/>
  <c r="F57" i="1" s="1"/>
  <c r="F59" i="1" s="1"/>
  <c r="F61" i="1" s="1"/>
  <c r="D10" i="1" s="1"/>
  <c r="D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tc={5F727F22-6679-417E-93AB-2C0C884860B6}</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5F727F22-6679-417E-93AB-2C0C884860B6}">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<sst xmlns="http://schemas.openxmlformats.org/spreadsheetml/2006/main" count="598" uniqueCount="288">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</sst>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0" fontId="12" fillId="0" borderId="20" xfId="5" applyFont="1" applyFill="1" applyBorder="1" applyAlignment="1" applyProtection="1">
      <alignment vertical="center" wrapText="1"/>
      <protection hidden="1"/>
    </xf>
    <xf numFmtId="0" fontId="19" fillId="0" borderId="20" xfId="6" applyFont="1" applyFill="1" applyBorder="1" applyAlignment="1" applyProtection="1">
      <alignment vertical="center" wrapText="1"/>
      <protection hidden="1"/>
    </xf>
    <xf numFmtId="0" fontId="28" fillId="0" borderId="20" xfId="8" applyFont="1" applyFill="1" applyBorder="1" applyAlignment="1">
      <alignment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sqref="A1:F1"/>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70" t="s">
        <v>0</v>
      </c>
      <c r="B1" s="270"/>
      <c r="C1" s="270"/>
      <c r="D1" s="270"/>
      <c r="E1" s="270"/>
      <c r="F1" s="270"/>
    </row>
    <row r="2" spans="1:6" ht="26.25" customHeight="1" x14ac:dyDescent="0.2">
      <c r="A2" s="283" t="s">
        <v>1</v>
      </c>
      <c r="B2" s="284"/>
      <c r="C2" s="68" t="s">
        <v>2</v>
      </c>
      <c r="D2" s="280" t="s">
        <v>169</v>
      </c>
      <c r="E2" s="280"/>
      <c r="F2" s="280"/>
    </row>
    <row r="3" spans="1:6" ht="5.25" customHeight="1" x14ac:dyDescent="0.2">
      <c r="A3" s="285"/>
      <c r="B3" s="286"/>
      <c r="C3" s="69"/>
      <c r="D3" s="69"/>
      <c r="E3" s="69"/>
      <c r="F3" s="69"/>
    </row>
    <row r="4" spans="1:6" x14ac:dyDescent="0.2">
      <c r="A4" s="285"/>
      <c r="B4" s="286"/>
      <c r="C4" s="70" t="s">
        <v>4</v>
      </c>
      <c r="D4" s="282">
        <v>44774</v>
      </c>
      <c r="E4" s="282"/>
      <c r="F4" s="282"/>
    </row>
    <row r="5" spans="1:6" ht="5.25" customHeight="1" x14ac:dyDescent="0.2">
      <c r="A5" s="285"/>
      <c r="B5" s="286"/>
      <c r="C5" s="69"/>
      <c r="D5" s="69"/>
      <c r="E5" s="69"/>
      <c r="F5" s="69"/>
    </row>
    <row r="6" spans="1:6" x14ac:dyDescent="0.2">
      <c r="A6" s="285"/>
      <c r="B6" s="286"/>
      <c r="C6" s="70" t="s">
        <v>5</v>
      </c>
      <c r="D6" s="293">
        <v>5531977</v>
      </c>
      <c r="E6" s="293"/>
      <c r="F6" s="293"/>
    </row>
    <row r="7" spans="1:6" x14ac:dyDescent="0.2">
      <c r="A7" s="287"/>
      <c r="B7" s="287"/>
      <c r="C7" s="287"/>
      <c r="D7" s="287"/>
      <c r="E7" s="287"/>
      <c r="F7" s="287"/>
    </row>
    <row r="8" spans="1:6" ht="28.5" customHeight="1" x14ac:dyDescent="0.2">
      <c r="A8" s="283" t="s">
        <v>6</v>
      </c>
      <c r="B8" s="284"/>
      <c r="C8" s="71" t="s">
        <v>7</v>
      </c>
      <c r="D8" s="295">
        <f>IF(AND(D2&gt;"", D4&gt;0, D6&gt;0), F45, 0)</f>
        <v>7.4688480000000002E-2</v>
      </c>
      <c r="E8" s="295"/>
      <c r="F8" s="295"/>
    </row>
    <row r="9" spans="1:6" ht="5.25" customHeight="1" x14ac:dyDescent="0.2">
      <c r="A9" s="285"/>
      <c r="B9" s="286"/>
      <c r="C9" s="72"/>
      <c r="D9" s="72"/>
      <c r="E9" s="72"/>
      <c r="F9" s="72"/>
    </row>
    <row r="10" spans="1:6" ht="29.25" customHeight="1" x14ac:dyDescent="0.2">
      <c r="A10" s="285"/>
      <c r="B10" s="286"/>
      <c r="C10" s="71" t="s">
        <v>8</v>
      </c>
      <c r="D10" s="281">
        <f>IF(AND(D2&gt;"", D4&gt;0, D6&gt;0), IF(F45&lt;F61, F45,F61), 0)</f>
        <v>2.7938284137739557E-2</v>
      </c>
      <c r="E10" s="281"/>
      <c r="F10" s="281"/>
    </row>
    <row r="11" spans="1:6" ht="5.25" customHeight="1" x14ac:dyDescent="0.2">
      <c r="A11" s="285"/>
      <c r="B11" s="286"/>
      <c r="C11" s="72"/>
      <c r="D11" s="72"/>
      <c r="E11" s="72"/>
      <c r="F11" s="72"/>
    </row>
    <row r="12" spans="1:6" ht="39" customHeight="1" x14ac:dyDescent="0.2">
      <c r="A12" s="285"/>
      <c r="B12" s="286"/>
      <c r="C12" s="294"/>
      <c r="D12" s="294"/>
      <c r="E12" s="294"/>
      <c r="F12" s="294"/>
    </row>
    <row r="13" spans="1:6" x14ac:dyDescent="0.2">
      <c r="A13" s="73"/>
      <c r="B13" s="74"/>
      <c r="C13" s="74"/>
      <c r="D13" s="75"/>
      <c r="E13" s="73"/>
      <c r="F13" s="73"/>
    </row>
    <row r="14" spans="1:6" ht="25.5" x14ac:dyDescent="0.2">
      <c r="A14" s="76" t="s">
        <v>9</v>
      </c>
      <c r="B14" s="77"/>
      <c r="C14" s="78"/>
      <c r="D14" s="77"/>
      <c r="F14" s="77"/>
    </row>
    <row r="15" spans="1:6" x14ac:dyDescent="0.2">
      <c r="A15" s="77">
        <v>1</v>
      </c>
      <c r="B15" s="271" t="s">
        <v>10</v>
      </c>
      <c r="C15" s="272"/>
      <c r="D15" s="272"/>
      <c r="E15" s="272"/>
      <c r="F15" s="273"/>
    </row>
    <row r="16" spans="1:6" x14ac:dyDescent="0.2">
      <c r="A16" s="77">
        <v>2</v>
      </c>
      <c r="C16" s="67" t="s">
        <v>11</v>
      </c>
      <c r="F16" s="79">
        <f>IF(D2="","",VLOOKUP(D2,CompanyInfo,3, FALSE))</f>
        <v>4344178</v>
      </c>
    </row>
    <row r="17" spans="1:6" x14ac:dyDescent="0.2">
      <c r="A17" s="77">
        <v>3</v>
      </c>
      <c r="C17" s="67" t="s">
        <v>12</v>
      </c>
      <c r="F17" s="79">
        <f>IF(D2="","",VLOOKUP(D2,CompanyInfo,4, FALSE))</f>
        <v>622273</v>
      </c>
    </row>
    <row r="18" spans="1:6" x14ac:dyDescent="0.2">
      <c r="A18" s="77">
        <v>4</v>
      </c>
      <c r="C18" s="67" t="s">
        <v>13</v>
      </c>
      <c r="F18" s="80">
        <f>IF(D4="","",VLOOKUP(D2,CompanyInfo,5, FALSE))</f>
        <v>40816</v>
      </c>
    </row>
    <row r="19" spans="1:6" x14ac:dyDescent="0.2">
      <c r="A19" s="77">
        <v>5</v>
      </c>
      <c r="C19" s="67" t="s">
        <v>14</v>
      </c>
      <c r="F19" s="80">
        <f>IF(D4="","",VLOOKUP(D2,CompanyInfo,6,FALSE ))</f>
        <v>40969</v>
      </c>
    </row>
    <row r="20" spans="1:6" x14ac:dyDescent="0.2">
      <c r="A20" s="77">
        <v>6</v>
      </c>
      <c r="C20" s="78" t="s">
        <v>15</v>
      </c>
      <c r="F20" s="81">
        <f>IF(D2="","",VLOOKUP(D2,CompanyInfo,2, FALSE))</f>
        <v>1</v>
      </c>
    </row>
    <row r="21" spans="1:6" x14ac:dyDescent="0.2">
      <c r="A21" s="77">
        <v>7</v>
      </c>
      <c r="B21" s="77"/>
      <c r="C21" s="78" t="s">
        <v>16</v>
      </c>
      <c r="D21" s="77"/>
      <c r="F21" s="263" t="str">
        <f>IF(D2="","",VLOOKUP(D2,CompanyInfo,9,FALSE ))</f>
        <v>East</v>
      </c>
    </row>
    <row r="22" spans="1:6" x14ac:dyDescent="0.2">
      <c r="A22" s="77">
        <v>8</v>
      </c>
      <c r="B22" s="77"/>
      <c r="C22" s="78" t="s">
        <v>17</v>
      </c>
      <c r="D22" s="77"/>
      <c r="F22" s="79">
        <f>IF(D2="","",VLOOKUP(D2,CompanyInfo,7,FALSE ))</f>
        <v>5531977</v>
      </c>
    </row>
    <row r="23" spans="1:6" x14ac:dyDescent="0.2">
      <c r="A23" s="77">
        <v>9</v>
      </c>
      <c r="B23" s="77"/>
      <c r="C23" s="78"/>
      <c r="D23" s="77"/>
      <c r="F23" s="77"/>
    </row>
    <row r="24" spans="1:6" x14ac:dyDescent="0.2">
      <c r="A24" s="77">
        <v>10</v>
      </c>
      <c r="B24" s="274" t="s">
        <v>18</v>
      </c>
      <c r="C24" s="275"/>
      <c r="D24" s="275"/>
      <c r="E24" s="275"/>
      <c r="F24" s="276"/>
    </row>
    <row r="25" spans="1:6" x14ac:dyDescent="0.2">
      <c r="A25" s="77">
        <v>11</v>
      </c>
      <c r="C25" s="78" t="s">
        <v>19</v>
      </c>
      <c r="F25" s="79">
        <f>+F17</f>
        <v>622273</v>
      </c>
    </row>
    <row r="26" spans="1:6" x14ac:dyDescent="0.2">
      <c r="A26" s="77">
        <v>12</v>
      </c>
      <c r="C26" s="82" t="s">
        <v>20</v>
      </c>
      <c r="E26" s="77" t="s">
        <v>21</v>
      </c>
      <c r="F26" s="83">
        <f>+F16</f>
        <v>4344178</v>
      </c>
    </row>
    <row r="27" spans="1:6" x14ac:dyDescent="0.2">
      <c r="A27" s="77">
        <v>13</v>
      </c>
      <c r="C27" s="67" t="s">
        <v>22</v>
      </c>
      <c r="E27" s="77" t="s">
        <v>23</v>
      </c>
      <c r="F27" s="84">
        <f>F17/F16</f>
        <v>0.14324297945434095</v>
      </c>
    </row>
    <row r="28" spans="1:6" x14ac:dyDescent="0.2">
      <c r="A28" s="77">
        <v>14</v>
      </c>
      <c r="C28" s="67" t="s">
        <v>24</v>
      </c>
      <c r="E28" s="77" t="s">
        <v>25</v>
      </c>
      <c r="F28" s="85">
        <v>100</v>
      </c>
    </row>
    <row r="29" spans="1:6" x14ac:dyDescent="0.2">
      <c r="A29" s="77">
        <v>15</v>
      </c>
      <c r="C29" s="67" t="s">
        <v>26</v>
      </c>
      <c r="E29" s="77" t="s">
        <v>23</v>
      </c>
      <c r="F29" s="86">
        <f>ROUND(F27,4)</f>
        <v>0.14319999999999999</v>
      </c>
    </row>
    <row r="30" spans="1:6" x14ac:dyDescent="0.2">
      <c r="A30" s="77">
        <v>16</v>
      </c>
    </row>
    <row r="31" spans="1:6" x14ac:dyDescent="0.2">
      <c r="A31" s="77">
        <v>17</v>
      </c>
      <c r="B31" s="274" t="s">
        <v>27</v>
      </c>
      <c r="C31" s="275"/>
      <c r="D31" s="275"/>
      <c r="E31" s="275"/>
      <c r="F31" s="276"/>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6.0220000000000002</v>
      </c>
    </row>
    <row r="33" spans="1:6" x14ac:dyDescent="0.2">
      <c r="A33" s="77">
        <v>19</v>
      </c>
      <c r="C33" s="82" t="s">
        <v>30</v>
      </c>
      <c r="E33" s="77" t="s">
        <v>31</v>
      </c>
      <c r="F33" s="88">
        <f>+IF(F21="West",(+VLOOKUP(F18,'Weekly OPIS Averages'!B15:J323,9,FALSE)),(+VLOOKUP(F18,'Weekly OPIS Averages'!M15:U323,9,FALSE)))</f>
        <v>3.784104711029411</v>
      </c>
    </row>
    <row r="34" spans="1:6" x14ac:dyDescent="0.2">
      <c r="A34" s="77">
        <v>20</v>
      </c>
      <c r="C34" s="67" t="s">
        <v>32</v>
      </c>
      <c r="E34" s="77" t="s">
        <v>23</v>
      </c>
      <c r="F34" s="89">
        <f>+F32-F33</f>
        <v>2.2378952889705892</v>
      </c>
    </row>
    <row r="35" spans="1:6" x14ac:dyDescent="0.2">
      <c r="A35" s="77">
        <v>21</v>
      </c>
      <c r="C35" s="82" t="s">
        <v>33</v>
      </c>
      <c r="E35" s="77" t="s">
        <v>21</v>
      </c>
      <c r="F35" s="90">
        <f>+F33</f>
        <v>3.784104711029411</v>
      </c>
    </row>
    <row r="36" spans="1:6" x14ac:dyDescent="0.2">
      <c r="A36" s="77">
        <v>22</v>
      </c>
      <c r="C36" s="67" t="s">
        <v>34</v>
      </c>
      <c r="E36" s="77" t="s">
        <v>23</v>
      </c>
      <c r="F36" s="84">
        <f>F34/F35</f>
        <v>0.59139359501545141</v>
      </c>
    </row>
    <row r="37" spans="1:6" x14ac:dyDescent="0.2">
      <c r="A37" s="77">
        <v>23</v>
      </c>
      <c r="C37" s="67" t="s">
        <v>24</v>
      </c>
      <c r="E37" s="77" t="s">
        <v>25</v>
      </c>
      <c r="F37" s="85">
        <v>100</v>
      </c>
    </row>
    <row r="38" spans="1:6" x14ac:dyDescent="0.2">
      <c r="A38" s="77">
        <v>24</v>
      </c>
      <c r="C38" s="67" t="s">
        <v>35</v>
      </c>
      <c r="D38" s="91"/>
      <c r="E38" s="77" t="s">
        <v>23</v>
      </c>
      <c r="F38" s="86">
        <f>ROUND(F36,4)</f>
        <v>0.59140000000000004</v>
      </c>
    </row>
    <row r="39" spans="1:6" x14ac:dyDescent="0.2">
      <c r="A39" s="77">
        <v>25</v>
      </c>
    </row>
    <row r="40" spans="1:6" ht="56.25" customHeight="1" x14ac:dyDescent="0.2">
      <c r="A40" s="92">
        <v>26</v>
      </c>
      <c r="B40" s="277" t="s">
        <v>36</v>
      </c>
      <c r="C40" s="278"/>
      <c r="D40" s="278"/>
      <c r="E40" s="278"/>
      <c r="F40" s="279"/>
    </row>
    <row r="41" spans="1:6" x14ac:dyDescent="0.2">
      <c r="A41" s="77">
        <v>27</v>
      </c>
      <c r="C41" s="82" t="s">
        <v>37</v>
      </c>
      <c r="F41" s="93">
        <f>F29</f>
        <v>0.14319999999999999</v>
      </c>
    </row>
    <row r="42" spans="1:6" x14ac:dyDescent="0.2">
      <c r="A42" s="77">
        <v>28</v>
      </c>
      <c r="C42" s="82" t="s">
        <v>38</v>
      </c>
      <c r="E42" s="77" t="s">
        <v>25</v>
      </c>
      <c r="F42" s="94">
        <f>F38</f>
        <v>0.59140000000000004</v>
      </c>
    </row>
    <row r="43" spans="1:6" x14ac:dyDescent="0.2">
      <c r="A43" s="77">
        <v>29</v>
      </c>
      <c r="B43" s="67" t="s">
        <v>39</v>
      </c>
      <c r="C43" s="67" t="s">
        <v>40</v>
      </c>
      <c r="E43" s="77" t="s">
        <v>23</v>
      </c>
      <c r="F43" s="93">
        <f>F42*F41</f>
        <v>8.4688479999999997E-2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7.4688480000000002E-2</v>
      </c>
    </row>
    <row r="46" spans="1:6" ht="13.5" thickTop="1" x14ac:dyDescent="0.2">
      <c r="A46" s="77">
        <v>32</v>
      </c>
      <c r="C46" s="82"/>
      <c r="F46" s="97"/>
    </row>
    <row r="47" spans="1:6" ht="64.5" customHeight="1" x14ac:dyDescent="0.2">
      <c r="A47" s="92">
        <v>33</v>
      </c>
      <c r="B47" s="290" t="s">
        <v>43</v>
      </c>
      <c r="C47" s="291"/>
      <c r="D47" s="291"/>
      <c r="E47" s="291"/>
      <c r="F47" s="292"/>
    </row>
    <row r="48" spans="1:6" x14ac:dyDescent="0.2">
      <c r="A48" s="77">
        <v>34</v>
      </c>
      <c r="C48" s="67" t="s">
        <v>44</v>
      </c>
      <c r="F48" s="98">
        <f>F45</f>
        <v>7.4688480000000002E-2</v>
      </c>
    </row>
    <row r="49" spans="1:7" x14ac:dyDescent="0.2">
      <c r="A49" s="77">
        <v>35</v>
      </c>
      <c r="C49" s="67" t="s">
        <v>45</v>
      </c>
      <c r="E49" s="77" t="s">
        <v>25</v>
      </c>
      <c r="F49" s="83">
        <f>F16</f>
        <v>4344178</v>
      </c>
    </row>
    <row r="50" spans="1:7" x14ac:dyDescent="0.2">
      <c r="A50" s="77">
        <v>36</v>
      </c>
      <c r="C50" s="67" t="s">
        <v>46</v>
      </c>
      <c r="E50" s="77" t="s">
        <v>23</v>
      </c>
      <c r="F50" s="79">
        <f>F49*F48</f>
        <v>324460.05166944</v>
      </c>
    </row>
    <row r="51" spans="1:7" x14ac:dyDescent="0.2">
      <c r="A51" s="77">
        <v>37</v>
      </c>
    </row>
    <row r="52" spans="1:7" x14ac:dyDescent="0.2">
      <c r="A52" s="77">
        <v>38</v>
      </c>
      <c r="C52" s="67" t="s">
        <v>47</v>
      </c>
      <c r="F52" s="98">
        <f>F29</f>
        <v>0.14319999999999999</v>
      </c>
    </row>
    <row r="53" spans="1:7" x14ac:dyDescent="0.2">
      <c r="A53" s="77">
        <v>39</v>
      </c>
      <c r="C53" s="67" t="s">
        <v>48</v>
      </c>
      <c r="E53" s="77" t="s">
        <v>25</v>
      </c>
      <c r="F53" s="83">
        <f>IF(D6&gt;F22, D6, F22)</f>
        <v>5531977</v>
      </c>
    </row>
    <row r="54" spans="1:7" x14ac:dyDescent="0.2">
      <c r="A54" s="77">
        <v>40</v>
      </c>
      <c r="C54" s="67" t="s">
        <v>49</v>
      </c>
      <c r="E54" s="77" t="s">
        <v>23</v>
      </c>
      <c r="F54" s="79">
        <f>F53*F52</f>
        <v>792179.10639999993</v>
      </c>
    </row>
    <row r="55" spans="1:7" x14ac:dyDescent="0.2">
      <c r="A55" s="77">
        <v>41</v>
      </c>
      <c r="F55" s="79"/>
    </row>
    <row r="56" spans="1:7" x14ac:dyDescent="0.2">
      <c r="A56" s="77">
        <v>42</v>
      </c>
      <c r="C56" s="67" t="s">
        <v>50</v>
      </c>
      <c r="F56" s="79">
        <f>F17</f>
        <v>622273</v>
      </c>
    </row>
    <row r="57" spans="1:7" x14ac:dyDescent="0.2">
      <c r="A57" s="77">
        <v>43</v>
      </c>
      <c r="C57" s="67" t="s">
        <v>51</v>
      </c>
      <c r="E57" s="77" t="s">
        <v>52</v>
      </c>
      <c r="F57" s="79">
        <f>F50</f>
        <v>324460.05166944</v>
      </c>
    </row>
    <row r="58" spans="1:7" x14ac:dyDescent="0.2">
      <c r="A58" s="77">
        <v>44</v>
      </c>
      <c r="C58" s="67" t="s">
        <v>53</v>
      </c>
      <c r="E58" s="77" t="s">
        <v>31</v>
      </c>
      <c r="F58" s="83">
        <f>F54</f>
        <v>792179.10639999993</v>
      </c>
    </row>
    <row r="59" spans="1:7" x14ac:dyDescent="0.2">
      <c r="A59" s="77">
        <v>45</v>
      </c>
      <c r="C59" s="67" t="s">
        <v>54</v>
      </c>
      <c r="E59" s="77" t="s">
        <v>23</v>
      </c>
      <c r="F59" s="79">
        <f>F56+F57-F58</f>
        <v>154553.94526944007</v>
      </c>
    </row>
    <row r="60" spans="1:7" x14ac:dyDescent="0.2">
      <c r="A60" s="77">
        <v>46</v>
      </c>
      <c r="C60" s="67" t="s">
        <v>55</v>
      </c>
      <c r="E60" s="77" t="s">
        <v>21</v>
      </c>
      <c r="F60" s="99">
        <f>F53</f>
        <v>5531977</v>
      </c>
    </row>
    <row r="61" spans="1:7" ht="13.5" thickBot="1" x14ac:dyDescent="0.25">
      <c r="A61" s="77">
        <v>47</v>
      </c>
      <c r="C61" s="100" t="s">
        <v>56</v>
      </c>
      <c r="E61" s="77" t="s">
        <v>23</v>
      </c>
      <c r="F61" s="96">
        <f>IF(AND(D2&gt;"", D4&gt;0, D6&gt;0), IF(F60=0, 0, F59/F60), 0)</f>
        <v>2.7938284137739557E-2</v>
      </c>
    </row>
    <row r="62" spans="1:7" ht="13.5" thickTop="1" x14ac:dyDescent="0.2"/>
    <row r="63" spans="1:7" x14ac:dyDescent="0.2">
      <c r="A63" s="288">
        <f ca="1">NOW()</f>
        <v>44768.645101041664</v>
      </c>
      <c r="B63" s="288"/>
      <c r="C63" s="288"/>
      <c r="D63" s="289" t="s">
        <v>57</v>
      </c>
      <c r="E63" s="289"/>
      <c r="F63" s="289"/>
      <c r="G63" s="263"/>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pane="topRight" activeCell="I14" sqref="I14"/>
      <selection pane="bottomLeft" activeCell="I14" sqref="I14"/>
      <selection pane="bottomRight" activeCell="L213" sqref="L213"/>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6" t="s">
        <v>59</v>
      </c>
      <c r="D4" s="296"/>
      <c r="E4" s="296"/>
      <c r="F4" s="296"/>
      <c r="G4" s="296"/>
      <c r="H4" s="46"/>
      <c r="I4" s="47"/>
      <c r="J4" s="45" t="s">
        <v>58</v>
      </c>
      <c r="K4" s="46"/>
      <c r="L4" s="296" t="s">
        <v>60</v>
      </c>
      <c r="M4" s="296"/>
      <c r="N4" s="296"/>
      <c r="O4" s="296"/>
      <c r="P4" s="296"/>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D225" sqref="D225"/>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156">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6" t="s">
        <v>70</v>
      </c>
      <c r="D3" s="296"/>
      <c r="E3" s="296"/>
      <c r="F3" s="296"/>
      <c r="G3" s="130"/>
      <c r="H3" s="130"/>
      <c r="I3" s="130"/>
      <c r="J3" s="130"/>
      <c r="K3" s="130"/>
      <c r="L3" s="130"/>
      <c r="N3" s="296" t="s">
        <v>71</v>
      </c>
      <c r="O3" s="296"/>
      <c r="P3" s="296"/>
      <c r="Q3" s="296"/>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8" t="s">
        <v>81</v>
      </c>
      <c r="AA1" s="298"/>
      <c r="AB1" s="298"/>
      <c r="AC1" s="298"/>
      <c r="AD1" s="298"/>
    </row>
    <row r="2" spans="2:36" x14ac:dyDescent="0.2">
      <c r="B2" s="5" t="s">
        <v>82</v>
      </c>
      <c r="Z2" s="264"/>
      <c r="AA2" s="264"/>
      <c r="AB2" s="264"/>
      <c r="AC2" s="264"/>
      <c r="AD2" s="264"/>
    </row>
    <row r="3" spans="2:36" x14ac:dyDescent="0.2">
      <c r="B3" s="5" t="s">
        <v>81</v>
      </c>
      <c r="Z3" s="298" t="s">
        <v>83</v>
      </c>
      <c r="AA3" s="298"/>
      <c r="AB3" s="298"/>
      <c r="AC3" s="298"/>
      <c r="AD3" s="298"/>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9" t="s">
        <v>85</v>
      </c>
      <c r="E10" s="299"/>
      <c r="F10" s="299"/>
      <c r="G10" s="300" t="s">
        <v>86</v>
      </c>
      <c r="H10" s="301"/>
      <c r="I10" s="301"/>
      <c r="K10" s="14"/>
      <c r="L10" s="14"/>
      <c r="M10" s="302" t="s">
        <v>87</v>
      </c>
      <c r="N10" s="302"/>
      <c r="O10" s="302"/>
      <c r="P10" s="302"/>
      <c r="Q10" s="302"/>
      <c r="R10" s="303"/>
      <c r="S10" s="306" t="s">
        <v>88</v>
      </c>
      <c r="T10" s="307"/>
      <c r="U10" s="307"/>
      <c r="V10" s="307"/>
      <c r="W10" s="307"/>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5" t="s">
        <v>90</v>
      </c>
      <c r="P11" s="14"/>
      <c r="Q11" s="18" t="s">
        <v>91</v>
      </c>
      <c r="R11" s="14"/>
      <c r="S11" s="19" t="s">
        <v>89</v>
      </c>
      <c r="T11" s="14"/>
      <c r="U11" s="14" t="s">
        <v>90</v>
      </c>
      <c r="V11" s="14"/>
      <c r="W11" s="14" t="s">
        <v>91</v>
      </c>
      <c r="Y11" s="8"/>
    </row>
    <row r="12" spans="2:36" x14ac:dyDescent="0.2">
      <c r="B12" s="15"/>
      <c r="G12" s="20"/>
      <c r="H12" s="21"/>
      <c r="I12" s="21"/>
      <c r="L12" s="304" t="s">
        <v>92</v>
      </c>
      <c r="M12" s="304"/>
      <c r="N12" s="304"/>
      <c r="P12" s="304" t="s">
        <v>93</v>
      </c>
      <c r="Q12" s="304"/>
      <c r="R12" s="305"/>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7" t="s">
        <v>94</v>
      </c>
      <c r="AB14" s="297"/>
      <c r="AC14" s="297"/>
      <c r="AE14" s="297" t="s">
        <v>95</v>
      </c>
      <c r="AF14" s="297"/>
      <c r="AG14" s="297"/>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4"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7" t="s">
        <v>106</v>
      </c>
      <c r="AB52" s="297"/>
      <c r="AC52" s="297"/>
      <c r="AE52" s="297" t="s">
        <v>107</v>
      </c>
      <c r="AF52" s="297"/>
      <c r="AG52" s="297"/>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4"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7" t="s">
        <v>109</v>
      </c>
      <c r="AB104" s="297"/>
      <c r="AC104" s="297"/>
      <c r="AE104" s="297" t="s">
        <v>110</v>
      </c>
      <c r="AF104" s="297"/>
      <c r="AG104" s="297"/>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4"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7" t="s">
        <v>111</v>
      </c>
      <c r="AB160" s="297"/>
      <c r="AC160" s="297"/>
      <c r="AE160" s="297" t="s">
        <v>112</v>
      </c>
      <c r="AF160" s="297"/>
      <c r="AG160" s="297"/>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4"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7" t="s">
        <v>113</v>
      </c>
      <c r="AB212" s="297"/>
      <c r="AC212" s="297"/>
      <c r="AE212" s="297" t="s">
        <v>114</v>
      </c>
      <c r="AF212" s="297"/>
      <c r="AG212" s="297"/>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4"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7" t="s">
        <v>115</v>
      </c>
      <c r="AB264" s="297"/>
      <c r="AC264" s="297"/>
      <c r="AE264" s="297" t="s">
        <v>116</v>
      </c>
      <c r="AF264" s="297"/>
      <c r="AG264" s="297"/>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4"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7" t="s">
        <v>117</v>
      </c>
      <c r="AB316" s="297"/>
      <c r="AC316" s="297"/>
      <c r="AE316" s="297" t="s">
        <v>118</v>
      </c>
      <c r="AF316" s="297"/>
      <c r="AG316" s="297"/>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4"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7" t="s">
        <v>128</v>
      </c>
      <c r="AB368" s="297"/>
      <c r="AC368" s="297"/>
      <c r="AE368" s="297" t="s">
        <v>129</v>
      </c>
      <c r="AF368" s="297"/>
      <c r="AG368" s="297"/>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4"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7" t="s">
        <v>131</v>
      </c>
      <c r="AB420" s="297"/>
      <c r="AC420" s="297"/>
      <c r="AE420" s="297" t="s">
        <v>132</v>
      </c>
      <c r="AF420" s="297"/>
      <c r="AG420" s="297"/>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4"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7" t="s">
        <v>133</v>
      </c>
      <c r="AB472" s="297"/>
      <c r="AC472" s="297"/>
      <c r="AE472" s="297" t="s">
        <v>134</v>
      </c>
      <c r="AF472" s="297"/>
      <c r="AG472" s="297"/>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4"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2" activePane="bottomRight" state="frozen"/>
      <selection pane="topRight" activeCell="D9" sqref="D9"/>
      <selection pane="bottomLeft" activeCell="D9" sqref="D9"/>
      <selection pane="bottomRight" activeCell="C9" sqref="C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7109375" style="186" bestFit="1" customWidth="1"/>
    <col min="9" max="9" width="9.42578125" style="187" customWidth="1"/>
    <col min="10" max="10" width="8.28515625" style="188" customWidth="1"/>
    <col min="11" max="11" width="17.28515625" style="185" bestFit="1" customWidth="1"/>
    <col min="12" max="12" width="20.28515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63.75"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1" t="s">
        <v>144</v>
      </c>
      <c r="B2" s="252">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3" t="s">
        <v>148</v>
      </c>
      <c r="B3" s="254">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5" t="s">
        <v>152</v>
      </c>
      <c r="B4" s="254"/>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6" t="s">
        <v>153</v>
      </c>
      <c r="B5" s="254">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5" t="s">
        <v>155</v>
      </c>
      <c r="B6" s="254">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67" t="s">
        <v>157</v>
      </c>
      <c r="B7" s="254">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67" t="s">
        <v>159</v>
      </c>
      <c r="B8" s="254">
        <v>1</v>
      </c>
      <c r="C8" s="222">
        <v>1474975</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68" t="s">
        <v>160</v>
      </c>
      <c r="O8" s="171"/>
      <c r="P8" s="172"/>
    </row>
    <row r="9" spans="1:134" s="167" customFormat="1" x14ac:dyDescent="0.2">
      <c r="A9" s="267" t="s">
        <v>161</v>
      </c>
      <c r="B9" s="254">
        <v>2</v>
      </c>
      <c r="C9" s="222">
        <v>755707</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69" t="s">
        <v>162</v>
      </c>
      <c r="O9" s="121"/>
      <c r="P9" s="121"/>
    </row>
    <row r="10" spans="1:134" s="170" customFormat="1" ht="30" x14ac:dyDescent="0.2">
      <c r="A10" s="256" t="s">
        <v>163</v>
      </c>
      <c r="B10" s="254">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6" t="s">
        <v>165</v>
      </c>
      <c r="B11" s="254">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1" t="s">
        <v>166</v>
      </c>
      <c r="O11" s="120"/>
      <c r="P11" s="120"/>
    </row>
    <row r="12" spans="1:134" s="170" customFormat="1" ht="45" x14ac:dyDescent="0.2">
      <c r="A12" s="256" t="s">
        <v>167</v>
      </c>
      <c r="B12" s="254">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1" t="s">
        <v>168</v>
      </c>
      <c r="O12" s="120"/>
      <c r="P12" s="120"/>
    </row>
    <row r="13" spans="1:134" s="170" customFormat="1" x14ac:dyDescent="0.2">
      <c r="A13" s="253" t="s">
        <v>169</v>
      </c>
      <c r="B13" s="254">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2" t="s">
        <v>170</v>
      </c>
      <c r="O13" s="120"/>
      <c r="P13" s="120"/>
    </row>
    <row r="14" spans="1:134" s="167" customFormat="1" x14ac:dyDescent="0.2">
      <c r="A14" s="256" t="s">
        <v>171</v>
      </c>
      <c r="B14" s="254">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3" t="s">
        <v>173</v>
      </c>
      <c r="B15" s="254"/>
      <c r="C15" s="222">
        <f t="shared" si="0"/>
        <v>0</v>
      </c>
      <c r="D15" s="200"/>
      <c r="E15" s="223"/>
      <c r="F15" s="223"/>
      <c r="G15" s="200"/>
      <c r="H15" s="224" t="s">
        <v>174</v>
      </c>
      <c r="I15" s="225"/>
      <c r="J15" s="226"/>
      <c r="K15" s="200"/>
      <c r="L15" s="200"/>
      <c r="M15" s="227">
        <f t="shared" si="1"/>
        <v>0</v>
      </c>
      <c r="N15" s="232" t="s">
        <v>175</v>
      </c>
      <c r="O15" s="121"/>
      <c r="P15" s="121"/>
    </row>
    <row r="16" spans="1:134" s="104" customFormat="1" x14ac:dyDescent="0.2">
      <c r="A16" s="256" t="s">
        <v>176</v>
      </c>
      <c r="B16" s="254">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3" t="s">
        <v>177</v>
      </c>
      <c r="O16" s="121"/>
      <c r="P16" s="122"/>
    </row>
    <row r="17" spans="1:16" s="104" customFormat="1" ht="30" x14ac:dyDescent="0.2">
      <c r="A17" s="256" t="s">
        <v>178</v>
      </c>
      <c r="B17" s="254">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1" t="s">
        <v>179</v>
      </c>
      <c r="O17" s="121"/>
      <c r="P17" s="122"/>
    </row>
    <row r="18" spans="1:16" s="104" customFormat="1" ht="45" x14ac:dyDescent="0.2">
      <c r="A18" s="256" t="s">
        <v>180</v>
      </c>
      <c r="B18" s="254">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6" t="s">
        <v>182</v>
      </c>
      <c r="B19" s="254">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6" t="s">
        <v>184</v>
      </c>
      <c r="B20" s="254"/>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1" t="s">
        <v>185</v>
      </c>
      <c r="O20" s="121"/>
      <c r="P20" s="122"/>
    </row>
    <row r="21" spans="1:16" s="104" customFormat="1" ht="45" x14ac:dyDescent="0.2">
      <c r="A21" s="256" t="s">
        <v>186</v>
      </c>
      <c r="B21" s="254">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6" t="s">
        <v>188</v>
      </c>
      <c r="B22" s="254">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6" t="s">
        <v>190</v>
      </c>
      <c r="B23" s="254">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1" t="s">
        <v>191</v>
      </c>
      <c r="O23" s="121"/>
      <c r="P23" s="122"/>
    </row>
    <row r="24" spans="1:16" s="175" customFormat="1" ht="30" x14ac:dyDescent="0.2">
      <c r="A24" s="256" t="s">
        <v>192</v>
      </c>
      <c r="B24" s="254">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3" t="s">
        <v>193</v>
      </c>
      <c r="O24" s="173"/>
      <c r="P24" s="174"/>
    </row>
    <row r="25" spans="1:16" s="175" customFormat="1" ht="30" x14ac:dyDescent="0.2">
      <c r="A25" s="257" t="s">
        <v>194</v>
      </c>
      <c r="B25" s="258">
        <v>2</v>
      </c>
      <c r="C25" s="234">
        <f t="shared" si="0"/>
        <v>0</v>
      </c>
      <c r="D25" s="201"/>
      <c r="E25" s="235"/>
      <c r="F25" s="235"/>
      <c r="G25" s="201"/>
      <c r="H25" s="236"/>
      <c r="I25" s="237"/>
      <c r="J25" s="238"/>
      <c r="K25" s="201"/>
      <c r="L25" s="200"/>
      <c r="M25" s="227"/>
      <c r="N25" s="230" t="s">
        <v>195</v>
      </c>
      <c r="O25" s="173"/>
      <c r="P25" s="174"/>
    </row>
    <row r="26" spans="1:16" s="104" customFormat="1" x14ac:dyDescent="0.2">
      <c r="A26" s="256" t="s">
        <v>196</v>
      </c>
      <c r="B26" s="254">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3" t="s">
        <v>198</v>
      </c>
      <c r="B27" s="254">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2" t="s">
        <v>175</v>
      </c>
      <c r="O27" s="121"/>
      <c r="P27" s="122"/>
    </row>
    <row r="28" spans="1:16" s="104" customFormat="1" x14ac:dyDescent="0.2">
      <c r="A28" s="256" t="s">
        <v>199</v>
      </c>
      <c r="B28" s="254">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3" t="s">
        <v>201</v>
      </c>
      <c r="B29" s="254"/>
      <c r="C29" s="222">
        <f t="shared" si="0"/>
        <v>0</v>
      </c>
      <c r="D29" s="200"/>
      <c r="E29" s="223"/>
      <c r="F29" s="223"/>
      <c r="G29" s="200"/>
      <c r="H29" s="224" t="s">
        <v>149</v>
      </c>
      <c r="I29" s="225"/>
      <c r="J29" s="226"/>
      <c r="K29" s="200"/>
      <c r="L29" s="200"/>
      <c r="M29" s="227">
        <f t="shared" si="2"/>
        <v>0</v>
      </c>
      <c r="N29" s="232" t="s">
        <v>175</v>
      </c>
      <c r="O29" s="121"/>
      <c r="P29" s="122"/>
    </row>
    <row r="30" spans="1:16" s="104" customFormat="1" x14ac:dyDescent="0.2">
      <c r="A30" s="256" t="s">
        <v>202</v>
      </c>
      <c r="B30" s="254">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5" t="s">
        <v>204</v>
      </c>
      <c r="B31" s="254">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3" t="s">
        <v>206</v>
      </c>
      <c r="B32" s="254"/>
      <c r="C32" s="222">
        <f t="shared" si="0"/>
        <v>0</v>
      </c>
      <c r="D32" s="200"/>
      <c r="E32" s="223"/>
      <c r="F32" s="223"/>
      <c r="G32" s="200"/>
      <c r="H32" s="224" t="s">
        <v>149</v>
      </c>
      <c r="I32" s="225"/>
      <c r="J32" s="226"/>
      <c r="K32" s="200"/>
      <c r="L32" s="200"/>
      <c r="M32" s="227">
        <f t="shared" si="2"/>
        <v>0</v>
      </c>
      <c r="N32" s="232" t="s">
        <v>175</v>
      </c>
      <c r="O32" s="121"/>
      <c r="P32" s="122"/>
    </row>
    <row r="33" spans="1:16" s="104" customFormat="1" x14ac:dyDescent="0.2">
      <c r="A33" s="256" t="s">
        <v>207</v>
      </c>
      <c r="B33" s="254">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5" t="s">
        <v>209</v>
      </c>
      <c r="B34" s="254">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3" t="s">
        <v>211</v>
      </c>
      <c r="B35" s="254">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2" t="s">
        <v>212</v>
      </c>
      <c r="O35" s="121"/>
      <c r="P35" s="122"/>
    </row>
    <row r="36" spans="1:16" s="104" customFormat="1" x14ac:dyDescent="0.2">
      <c r="A36" s="253" t="s">
        <v>3</v>
      </c>
      <c r="B36" s="254">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2" t="s">
        <v>213</v>
      </c>
      <c r="O36" s="121"/>
      <c r="P36" s="122"/>
    </row>
    <row r="37" spans="1:16" s="104" customFormat="1" x14ac:dyDescent="0.2">
      <c r="A37" s="255" t="s">
        <v>214</v>
      </c>
      <c r="B37" s="254">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6" t="s">
        <v>216</v>
      </c>
      <c r="B38" s="254">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6" t="s">
        <v>218</v>
      </c>
      <c r="B39" s="254">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6" t="s">
        <v>220</v>
      </c>
      <c r="B40" s="254">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6" t="s">
        <v>222</v>
      </c>
      <c r="B41" s="254">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3" t="s">
        <v>224</v>
      </c>
      <c r="B42" s="254">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2" t="s">
        <v>225</v>
      </c>
      <c r="O42" s="120"/>
      <c r="P42" s="176"/>
    </row>
    <row r="43" spans="1:16" ht="15.75" x14ac:dyDescent="0.2">
      <c r="A43" s="256" t="s">
        <v>226</v>
      </c>
      <c r="B43" s="259">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3" t="s">
        <v>228</v>
      </c>
      <c r="B44" s="254">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2" t="s">
        <v>229</v>
      </c>
      <c r="O44" s="178"/>
      <c r="P44" s="179"/>
    </row>
    <row r="45" spans="1:16" s="104" customFormat="1" x14ac:dyDescent="0.2">
      <c r="A45" s="253" t="s">
        <v>230</v>
      </c>
      <c r="B45" s="254">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2" t="s">
        <v>231</v>
      </c>
      <c r="O45" s="121"/>
      <c r="P45" s="122"/>
    </row>
    <row r="46" spans="1:16" s="104" customFormat="1" ht="30" x14ac:dyDescent="0.2">
      <c r="A46" s="256" t="s">
        <v>232</v>
      </c>
      <c r="B46" s="254">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3" t="s">
        <v>234</v>
      </c>
      <c r="B47" s="254">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2" t="s">
        <v>235</v>
      </c>
      <c r="O47" s="181"/>
      <c r="P47" s="182"/>
    </row>
    <row r="48" spans="1:16" s="104" customFormat="1" ht="30" x14ac:dyDescent="0.2">
      <c r="A48" s="256" t="s">
        <v>236</v>
      </c>
      <c r="B48" s="254">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3" t="s">
        <v>238</v>
      </c>
      <c r="B49" s="254"/>
      <c r="C49" s="222">
        <f t="shared" si="0"/>
        <v>0</v>
      </c>
      <c r="D49" s="200"/>
      <c r="E49" s="223"/>
      <c r="F49" s="223"/>
      <c r="G49" s="200"/>
      <c r="H49" s="224" t="s">
        <v>149</v>
      </c>
      <c r="I49" s="225"/>
      <c r="J49" s="226"/>
      <c r="K49" s="200"/>
      <c r="L49" s="200"/>
      <c r="M49" s="227">
        <f t="shared" si="2"/>
        <v>0</v>
      </c>
      <c r="N49" s="232" t="s">
        <v>175</v>
      </c>
      <c r="O49" s="120"/>
      <c r="P49" s="176"/>
    </row>
    <row r="50" spans="1:74" x14ac:dyDescent="0.2">
      <c r="A50" s="253" t="s">
        <v>239</v>
      </c>
      <c r="B50" s="254">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2" t="s">
        <v>175</v>
      </c>
      <c r="O50" s="120"/>
      <c r="P50" s="176"/>
    </row>
    <row r="51" spans="1:74" ht="30" x14ac:dyDescent="0.2">
      <c r="A51" s="253" t="s">
        <v>241</v>
      </c>
      <c r="B51" s="254">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2" t="s">
        <v>175</v>
      </c>
      <c r="O51" s="120"/>
      <c r="P51" s="176"/>
    </row>
    <row r="52" spans="1:74" x14ac:dyDescent="0.2">
      <c r="A52" s="256" t="s">
        <v>242</v>
      </c>
      <c r="B52" s="254">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5" t="s">
        <v>244</v>
      </c>
      <c r="B53" s="254">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6" t="s">
        <v>245</v>
      </c>
      <c r="B54" s="254">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5" t="s">
        <v>247</v>
      </c>
      <c r="B55" s="254"/>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3" t="s">
        <v>249</v>
      </c>
      <c r="B56" s="254">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2"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6" t="s">
        <v>250</v>
      </c>
      <c r="B57" s="254"/>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6" t="s">
        <v>252</v>
      </c>
      <c r="B58" s="254">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3" t="s">
        <v>254</v>
      </c>
      <c r="B59" s="254">
        <v>2</v>
      </c>
      <c r="C59" s="222"/>
      <c r="D59" s="200"/>
      <c r="E59" s="223"/>
      <c r="F59" s="223"/>
      <c r="G59" s="200"/>
      <c r="H59" s="224"/>
      <c r="I59" s="225"/>
      <c r="J59" s="226"/>
      <c r="K59" s="200"/>
      <c r="L59" s="200"/>
      <c r="M59" s="227"/>
      <c r="N59" s="239" t="s">
        <v>255</v>
      </c>
      <c r="O59" s="121"/>
      <c r="P59" s="122"/>
    </row>
    <row r="60" spans="1:74" s="104" customFormat="1" x14ac:dyDescent="0.2">
      <c r="A60" s="256" t="s">
        <v>256</v>
      </c>
      <c r="B60" s="254">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0" t="s">
        <v>257</v>
      </c>
      <c r="O60" s="121"/>
      <c r="P60" s="122"/>
    </row>
    <row r="61" spans="1:74" x14ac:dyDescent="0.2">
      <c r="A61" s="256" t="s">
        <v>258</v>
      </c>
      <c r="B61" s="254">
        <v>3</v>
      </c>
      <c r="C61" s="222">
        <f t="shared" si="0"/>
        <v>16174456</v>
      </c>
      <c r="D61" s="200">
        <v>744674</v>
      </c>
      <c r="E61" s="223">
        <v>41243</v>
      </c>
      <c r="F61" s="223">
        <v>41306</v>
      </c>
      <c r="G61" s="241">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6" t="s">
        <v>260</v>
      </c>
      <c r="B62" s="254">
        <v>3</v>
      </c>
      <c r="C62" s="222">
        <f t="shared" si="0"/>
        <v>2821656</v>
      </c>
      <c r="D62" s="200">
        <v>340309</v>
      </c>
      <c r="E62" s="223">
        <v>41851</v>
      </c>
      <c r="F62" s="223">
        <v>41913</v>
      </c>
      <c r="G62" s="241">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6" t="s">
        <v>262</v>
      </c>
      <c r="B63" s="254">
        <v>3</v>
      </c>
      <c r="C63" s="222">
        <v>8195725</v>
      </c>
      <c r="D63" s="200">
        <v>397240</v>
      </c>
      <c r="E63" s="223">
        <v>43434</v>
      </c>
      <c r="F63" s="223">
        <v>43525</v>
      </c>
      <c r="G63" s="241">
        <v>8050853</v>
      </c>
      <c r="H63" s="224" t="s">
        <v>149</v>
      </c>
      <c r="I63" s="225" t="s">
        <v>150</v>
      </c>
      <c r="J63" s="226">
        <f>+IF(I63="West",(+VLOOKUP(E63,'[1]Weekly OPIS Averages'!$B$15:$J$323,9,FALSE)),(+VLOOKUP(E63,'[1]Weekly OPIS Averages'!$M$15:$U$323,9,FALSE)))</f>
        <v>3.3335833333333333</v>
      </c>
      <c r="K63" s="200">
        <v>5820249</v>
      </c>
      <c r="L63" s="200"/>
      <c r="M63" s="227">
        <f t="shared" si="2"/>
        <v>5820249</v>
      </c>
      <c r="N63" s="266" t="s">
        <v>287</v>
      </c>
      <c r="O63" s="120"/>
      <c r="P63" s="120"/>
      <c r="S63" s="183"/>
    </row>
    <row r="64" spans="1:74" s="167" customFormat="1" x14ac:dyDescent="0.2">
      <c r="A64" s="256" t="s">
        <v>263</v>
      </c>
      <c r="B64" s="254">
        <v>3</v>
      </c>
      <c r="C64" s="222">
        <f t="shared" si="0"/>
        <v>1810124</v>
      </c>
      <c r="D64" s="200">
        <v>98511</v>
      </c>
      <c r="E64" s="223">
        <v>40359</v>
      </c>
      <c r="F64" s="223">
        <v>40513</v>
      </c>
      <c r="G64" s="241">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0" t="s">
        <v>265</v>
      </c>
      <c r="B65" s="254">
        <v>3</v>
      </c>
      <c r="C65" s="222">
        <f t="shared" si="0"/>
        <v>59098312.600000001</v>
      </c>
      <c r="D65" s="200">
        <v>2225515</v>
      </c>
      <c r="E65" s="223">
        <v>42247</v>
      </c>
      <c r="F65" s="223">
        <v>42248</v>
      </c>
      <c r="G65" s="241">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2" t="s">
        <v>266</v>
      </c>
      <c r="O65" s="121"/>
      <c r="P65" s="121"/>
      <c r="S65" s="183"/>
    </row>
    <row r="66" spans="1:19" s="170" customFormat="1" x14ac:dyDescent="0.2">
      <c r="A66" s="256" t="s">
        <v>267</v>
      </c>
      <c r="B66" s="254">
        <v>3</v>
      </c>
      <c r="C66" s="222">
        <f t="shared" si="0"/>
        <v>10025512</v>
      </c>
      <c r="D66" s="200">
        <v>655544.39</v>
      </c>
      <c r="E66" s="223">
        <v>43312</v>
      </c>
      <c r="F66" s="223">
        <v>43435</v>
      </c>
      <c r="G66" s="241">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6" t="s">
        <v>269</v>
      </c>
      <c r="B67" s="254">
        <v>3</v>
      </c>
      <c r="C67" s="222">
        <f t="shared" si="0"/>
        <v>14580117</v>
      </c>
      <c r="D67" s="200">
        <v>19729</v>
      </c>
      <c r="E67" s="223">
        <v>40329</v>
      </c>
      <c r="F67" s="223">
        <v>44256</v>
      </c>
      <c r="G67" s="241">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6" t="s">
        <v>271</v>
      </c>
      <c r="B68" s="254">
        <v>3</v>
      </c>
      <c r="C68" s="222">
        <f t="shared" ref="C68:C72" si="3">+M68</f>
        <v>12563224.15</v>
      </c>
      <c r="D68" s="200">
        <v>467375</v>
      </c>
      <c r="E68" s="223">
        <v>42035</v>
      </c>
      <c r="F68" s="223">
        <v>42157</v>
      </c>
      <c r="G68" s="241">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6" t="s">
        <v>273</v>
      </c>
      <c r="B69" s="254"/>
      <c r="C69" s="222">
        <f t="shared" si="3"/>
        <v>3537623</v>
      </c>
      <c r="D69" s="200">
        <v>81851</v>
      </c>
      <c r="E69" s="223">
        <v>43465</v>
      </c>
      <c r="F69" s="223">
        <v>43647</v>
      </c>
      <c r="G69" s="241">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0" t="s">
        <v>275</v>
      </c>
      <c r="B70" s="254">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3" t="s">
        <v>276</v>
      </c>
      <c r="O70" s="120"/>
      <c r="P70" s="120"/>
    </row>
    <row r="71" spans="1:19" s="167" customFormat="1" x14ac:dyDescent="0.2">
      <c r="A71" s="256" t="s">
        <v>277</v>
      </c>
      <c r="B71" s="254">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1" t="s">
        <v>279</v>
      </c>
      <c r="B72" s="262">
        <v>1</v>
      </c>
      <c r="C72" s="244">
        <f t="shared" si="3"/>
        <v>2389472</v>
      </c>
      <c r="D72" s="202">
        <v>88349.23</v>
      </c>
      <c r="E72" s="245">
        <v>43465</v>
      </c>
      <c r="F72" s="245">
        <v>43619</v>
      </c>
      <c r="G72" s="202">
        <v>2499092</v>
      </c>
      <c r="H72" s="246" t="s">
        <v>149</v>
      </c>
      <c r="I72" s="247" t="s">
        <v>150</v>
      </c>
      <c r="J72" s="248">
        <f>+IF(I72="West",(+VLOOKUP(E72,'[1]Weekly OPIS Averages'!$B$15:$J$323,9,FALSE)),(+VLOOKUP(E72,'[1]Weekly OPIS Averages'!$M$15:$U$323,9,FALSE)))</f>
        <v>3.355166666666666</v>
      </c>
      <c r="K72" s="202">
        <v>2389472</v>
      </c>
      <c r="L72" s="202"/>
      <c r="M72" s="249">
        <f t="shared" si="2"/>
        <v>2389472</v>
      </c>
      <c r="N72" s="250"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8" t="s">
        <v>282</v>
      </c>
      <c r="D76" s="309"/>
      <c r="E76" s="210"/>
      <c r="F76" s="214"/>
      <c r="G76" s="193"/>
      <c r="H76" s="193"/>
      <c r="K76" s="194"/>
      <c r="M76" s="203">
        <f t="shared" si="5"/>
        <v>0</v>
      </c>
    </row>
    <row r="77" spans="1:19" x14ac:dyDescent="0.2">
      <c r="B77" s="191"/>
      <c r="C77" s="310" t="s">
        <v>283</v>
      </c>
      <c r="D77" s="311"/>
      <c r="E77" s="210"/>
      <c r="F77" s="214"/>
      <c r="G77" s="193"/>
      <c r="H77" s="193"/>
      <c r="K77" s="194"/>
      <c r="M77" s="203">
        <f t="shared" si="5"/>
        <v>0</v>
      </c>
    </row>
    <row r="78" spans="1:19" ht="15.75" thickBot="1" x14ac:dyDescent="0.25">
      <c r="B78" s="191"/>
      <c r="C78" s="312" t="s">
        <v>284</v>
      </c>
      <c r="D78" s="313"/>
      <c r="E78" s="210"/>
      <c r="F78" s="214"/>
      <c r="G78" s="193"/>
      <c r="H78" s="193"/>
      <c r="K78" s="194"/>
      <c r="L78" s="189">
        <f>+M75-K75</f>
        <v>863643</v>
      </c>
      <c r="M78" s="203">
        <f t="shared" si="5"/>
        <v>863643</v>
      </c>
    </row>
    <row r="79" spans="1:19" ht="15.75" thickBot="1" x14ac:dyDescent="0.25">
      <c r="B79" s="191"/>
      <c r="C79" s="314" t="s">
        <v>285</v>
      </c>
      <c r="D79" s="315"/>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65DFAC37E0FD74496378B60F96E5FFC" ma:contentTypeVersion="20" ma:contentTypeDescription="" ma:contentTypeScope="" ma:versionID="42e1f10cc95df3b6d70de48f72d4322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2022-07-26T07:00:00+00:00</OpenedDate>
    <SignificantOrder xmlns="dc463f71-b30c-4ab2-9473-d307f9d35888">false</SignificantOrder>
    <Date1 xmlns="dc463f71-b30c-4ab2-9473-d307f9d35888">2022-07-26T07:00:00+00:00</Date1>
    <IsDocumentOrder xmlns="dc463f71-b30c-4ab2-9473-d307f9d35888">false</IsDocumentOrder>
    <IsHighlyConfidential xmlns="dc463f71-b30c-4ab2-9473-d307f9d35888">false</IsHighlyConfidential>
    <CaseCompanyNames xmlns="dc463f71-b30c-4ab2-9473-d307f9d35888">Consolidated Disposal Services, Inc. </CaseCompanyNames>
    <Nickname xmlns="http://schemas.microsoft.com/sharepoint/v3" xsi:nil="true"/>
    <DocketNumber xmlns="dc463f71-b30c-4ab2-9473-d307f9d35888">220561</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9F941F66-6816-4E4E-9C4D-0EEEE27E2C07}"/>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DB8022E3-EF4C-42CC-98E7-B5A0CF954B99}"/>
</file>

<file path=customXml/itemProps5.xml><?xml version="1.0" encoding="utf-8"?>
<ds:datastoreItem xmlns:ds="http://schemas.openxmlformats.org/officeDocument/2006/customXml" ds:itemID="{413E529E-02F8-4D59-9C27-E983EFC3A0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2022-07-26T17:16:57Z</cp:lastPrinted>
  <dcterms:created xsi:type="dcterms:W3CDTF">2005-10-11T17:22:03Z</dcterms:created>
  <dcterms:modified xsi:type="dcterms:W3CDTF">2022-07-26T22:29:23Z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0x0101006E56B4D1795A2E4DB2F0B01679ED314A00165DFAC37E0FD74496378B60F96E5FFC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