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3.xml" ContentType="application/vnd.openxmlformats-officedocument.drawingml.chartshapes+xml"/>
  <Override PartName="/xl/drawings/drawing7.xml" ContentType="application/vnd.openxmlformats-officedocument.drawingml.chartshapes+xml"/>
  <Override PartName="/xl/workbook.xml" ContentType="application/vnd.openxmlformats-officedocument.spreadsheetml.sheet.main+xml"/>
  <Override PartName="/xl/worksheets/sheet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5.xml" ContentType="application/vnd.ms-office.chartcolorstyle+xml"/>
  <Override PartName="/xl/charts/style5.xml" ContentType="application/vnd.ms-office.chartstyle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worksheets/sheet1.xml" ContentType="application/vnd.openxmlformats-officedocument.spreadsheetml.worksheet+xml"/>
  <Override PartName="/xl/charts/colors2.xml" ContentType="application/vnd.ms-office.chartcolorstyle+xml"/>
  <Override PartName="/xl/charts/style2.xml" ContentType="application/vnd.ms-office.chartstyle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worksheets/sheet4.xml" ContentType="application/vnd.openxmlformats-officedocument.spreadsheetml.worksheet+xml"/>
  <Override PartName="/xl/charts/colors4.xml" ContentType="application/vnd.ms-office.chartcolorstyle+xml"/>
  <Override PartName="/xl/charts/style4.xml" ContentType="application/vnd.ms-office.chartstyle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chartsheets/sheet1.xml" ContentType="application/vnd.openxmlformats-officedocument.spreadsheetml.chart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9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charts/style1.xml" ContentType="application/vnd.ms-office.chartstyle+xml"/>
  <Override PartName="/xl/charts/colors1.xml" ContentType="application/vnd.ms-office.chartcolorstyle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drawings/drawing2.xml" ContentType="application/vnd.openxmlformats-officedocument.drawing+xml"/>
  <Override PartName="/xl/worksheets/sheet11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9200" windowHeight="6750" tabRatio="813"/>
  </bookViews>
  <sheets>
    <sheet name="Read Me" sheetId="203" r:id="rId1"/>
    <sheet name="RAW DATA INPUTS &gt;&gt;&gt;" sheetId="95" r:id="rId2"/>
    <sheet name="_Resource Additions_Annual_" sheetId="98" r:id="rId3"/>
    <sheet name="CEIP_Resource Additions_Annual" sheetId="228" r:id="rId4"/>
    <sheet name="_Emissions_" sheetId="97" r:id="rId5"/>
    <sheet name="TABLES&gt;&gt;&gt;" sheetId="130" r:id="rId6"/>
    <sheet name="Summary Cost Tables" sheetId="129" r:id="rId7"/>
    <sheet name="Resource Addition Tables" sheetId="131" r:id="rId8"/>
    <sheet name="All Suite Table" sheetId="134" r:id="rId9"/>
    <sheet name="CostofEmissionReduction" sheetId="223" r:id="rId10"/>
    <sheet name="Emissions Data for Em Reduction" sheetId="101" r:id="rId11"/>
    <sheet name="ChartData Annual Rev Req" sheetId="100" r:id="rId12"/>
    <sheet name="ChartData CEIP Annual Rev Req" sheetId="230" r:id="rId13"/>
    <sheet name="ChartData Emissions Annual Mkt" sheetId="213" r:id="rId14"/>
    <sheet name="ChartData Builds" sheetId="167" r:id="rId15"/>
    <sheet name="ChartData CEIP Builds" sheetId="232" r:id="rId16"/>
    <sheet name="EMISSIONS CHARTS&gt;&gt;&gt;" sheetId="109" r:id="rId17"/>
    <sheet name="ALL EM CHART" sheetId="227" r:id="rId18"/>
    <sheet name="ANNUAL REV REQ CHARTS&gt;&gt;&gt;" sheetId="113" r:id="rId19"/>
    <sheet name="ALL REV CHART" sheetId="166" r:id="rId20"/>
    <sheet name="CEIP RESOURCES REV CHART" sheetId="229" r:id="rId21"/>
    <sheet name="BUILD CHARTS&gt;&gt;&gt;" sheetId="121" r:id="rId22"/>
    <sheet name="ALL BUILD CHART" sheetId="168" r:id="rId23"/>
    <sheet name="CEIP BUILD CHART" sheetId="231" r:id="rId24"/>
  </sheets>
  <externalReferences>
    <externalReference r:id="rId25"/>
    <externalReference r:id="rId26"/>
    <externalReference r:id="rId27"/>
  </externalReferences>
  <definedNames>
    <definedName name="AfterTaxWACC">[1]Assumptions!$E$18</definedName>
    <definedName name="CBWorkbookPriority" hidden="1">-1894858854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tartDate">[2]Assumptions!$B$7</definedName>
    <definedName name="TotalREC20">[3]LPProblem!$AA$32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45" i="98" l="1"/>
  <c r="AT146" i="98"/>
  <c r="AT147" i="98"/>
  <c r="AT148" i="98"/>
  <c r="AT149" i="98"/>
  <c r="AT150" i="98"/>
  <c r="AT151" i="98"/>
  <c r="AT152" i="98"/>
  <c r="AT153" i="98"/>
  <c r="AT154" i="98"/>
  <c r="AT155" i="98"/>
  <c r="AT156" i="98"/>
  <c r="AT157" i="98"/>
  <c r="AT158" i="98"/>
  <c r="AT159" i="98"/>
  <c r="AT160" i="98"/>
  <c r="AT161" i="98"/>
  <c r="AT162" i="98"/>
  <c r="AT163" i="98"/>
  <c r="AT164" i="98"/>
  <c r="AT165" i="98"/>
  <c r="AT166" i="98"/>
  <c r="AT167" i="98"/>
  <c r="AP145" i="98"/>
  <c r="AP146" i="98"/>
  <c r="AP147" i="98"/>
  <c r="AP148" i="98"/>
  <c r="AP149" i="98"/>
  <c r="AP150" i="98"/>
  <c r="AP151" i="98"/>
  <c r="AP152" i="98"/>
  <c r="AP153" i="98"/>
  <c r="AP154" i="98"/>
  <c r="AP155" i="98"/>
  <c r="AP156" i="98"/>
  <c r="AP157" i="98"/>
  <c r="AP158" i="98"/>
  <c r="AP159" i="98"/>
  <c r="AP160" i="98"/>
  <c r="AP161" i="98"/>
  <c r="AP162" i="98"/>
  <c r="AP163" i="98"/>
  <c r="AP164" i="98"/>
  <c r="AP165" i="98"/>
  <c r="AP166" i="98"/>
  <c r="AP167" i="98"/>
  <c r="AP144" i="98"/>
  <c r="AT144" i="98"/>
  <c r="AT117" i="98"/>
  <c r="AT118" i="98"/>
  <c r="AT119" i="98"/>
  <c r="AT120" i="98"/>
  <c r="AT121" i="98"/>
  <c r="AT122" i="98"/>
  <c r="AT123" i="98"/>
  <c r="AT124" i="98"/>
  <c r="AT125" i="98"/>
  <c r="AT126" i="98"/>
  <c r="AT127" i="98"/>
  <c r="AT128" i="98"/>
  <c r="AT129" i="98"/>
  <c r="AT130" i="98"/>
  <c r="AT131" i="98"/>
  <c r="AT132" i="98"/>
  <c r="AT133" i="98"/>
  <c r="AT134" i="98"/>
  <c r="AT135" i="98"/>
  <c r="AT136" i="98"/>
  <c r="AT137" i="98"/>
  <c r="AT138" i="98"/>
  <c r="AT139" i="98"/>
  <c r="AP117" i="98"/>
  <c r="AP118" i="98"/>
  <c r="AP119" i="98"/>
  <c r="AP120" i="98"/>
  <c r="AP121" i="98"/>
  <c r="AP122" i="98"/>
  <c r="AP123" i="98"/>
  <c r="AP124" i="98"/>
  <c r="AP125" i="98"/>
  <c r="AP126" i="98"/>
  <c r="AP127" i="98"/>
  <c r="AP128" i="98"/>
  <c r="AP129" i="98"/>
  <c r="AP130" i="98"/>
  <c r="AP131" i="98"/>
  <c r="AP132" i="98"/>
  <c r="AP133" i="98"/>
  <c r="AP134" i="98"/>
  <c r="AP135" i="98"/>
  <c r="AP136" i="98"/>
  <c r="AP137" i="98"/>
  <c r="AP138" i="98"/>
  <c r="AP139" i="98"/>
  <c r="AP116" i="98"/>
  <c r="AT116" i="98"/>
  <c r="AT89" i="98"/>
  <c r="AT90" i="98"/>
  <c r="AT91" i="98"/>
  <c r="AT92" i="98"/>
  <c r="AT93" i="98"/>
  <c r="AT94" i="98"/>
  <c r="AT95" i="98"/>
  <c r="AT96" i="98"/>
  <c r="AT97" i="98"/>
  <c r="AT98" i="98"/>
  <c r="AT99" i="98"/>
  <c r="AT100" i="98"/>
  <c r="AT101" i="98"/>
  <c r="AT102" i="98"/>
  <c r="AT103" i="98"/>
  <c r="AT104" i="98"/>
  <c r="AT105" i="98"/>
  <c r="AT106" i="98"/>
  <c r="AT107" i="98"/>
  <c r="AT108" i="98"/>
  <c r="AT109" i="98"/>
  <c r="AT110" i="98"/>
  <c r="AT111" i="98"/>
  <c r="AP89" i="98"/>
  <c r="AP90" i="98"/>
  <c r="AP91" i="98"/>
  <c r="AP92" i="98"/>
  <c r="AP93" i="98"/>
  <c r="AP94" i="98"/>
  <c r="AP95" i="98"/>
  <c r="AP96" i="98"/>
  <c r="AP97" i="98"/>
  <c r="AP98" i="98"/>
  <c r="AP99" i="98"/>
  <c r="AP100" i="98"/>
  <c r="AP101" i="98"/>
  <c r="AP102" i="98"/>
  <c r="AP103" i="98"/>
  <c r="AP104" i="98"/>
  <c r="AP105" i="98"/>
  <c r="AP106" i="98"/>
  <c r="AP107" i="98"/>
  <c r="AP108" i="98"/>
  <c r="AP109" i="98"/>
  <c r="AP110" i="98"/>
  <c r="AP111" i="98"/>
  <c r="AP88" i="98"/>
  <c r="AT88" i="98"/>
  <c r="AT61" i="98"/>
  <c r="AT62" i="98"/>
  <c r="AT63" i="98"/>
  <c r="AT64" i="98"/>
  <c r="AT65" i="98"/>
  <c r="AT66" i="98"/>
  <c r="AT67" i="98"/>
  <c r="AT68" i="98"/>
  <c r="AT69" i="98"/>
  <c r="AT70" i="98"/>
  <c r="AT71" i="98"/>
  <c r="AT72" i="98"/>
  <c r="AT73" i="98"/>
  <c r="AT74" i="98"/>
  <c r="AT75" i="98"/>
  <c r="AT76" i="98"/>
  <c r="AT77" i="98"/>
  <c r="AT78" i="98"/>
  <c r="AT79" i="98"/>
  <c r="AT80" i="98"/>
  <c r="AT81" i="98"/>
  <c r="AT82" i="98"/>
  <c r="AT83" i="98"/>
  <c r="AP61" i="98"/>
  <c r="AP62" i="98"/>
  <c r="AP63" i="98"/>
  <c r="AP64" i="98"/>
  <c r="AP65" i="98"/>
  <c r="AP66" i="98"/>
  <c r="AP67" i="98"/>
  <c r="AP68" i="98"/>
  <c r="AP69" i="98"/>
  <c r="AP70" i="98"/>
  <c r="AP71" i="98"/>
  <c r="AP72" i="98"/>
  <c r="AP73" i="98"/>
  <c r="AP74" i="98"/>
  <c r="AP75" i="98"/>
  <c r="AP76" i="98"/>
  <c r="AP77" i="98"/>
  <c r="AP78" i="98"/>
  <c r="AP79" i="98"/>
  <c r="AP80" i="98"/>
  <c r="AP81" i="98"/>
  <c r="AP82" i="98"/>
  <c r="AP83" i="98"/>
  <c r="AP60" i="98"/>
  <c r="AT60" i="98"/>
  <c r="AT33" i="98"/>
  <c r="AT34" i="98"/>
  <c r="AT35" i="98"/>
  <c r="AT36" i="98"/>
  <c r="AT37" i="98"/>
  <c r="AT38" i="98"/>
  <c r="AT39" i="98"/>
  <c r="AT40" i="98"/>
  <c r="AT41" i="98"/>
  <c r="AT42" i="98"/>
  <c r="AT43" i="98"/>
  <c r="AT44" i="98"/>
  <c r="AT45" i="98"/>
  <c r="AT46" i="98"/>
  <c r="AT47" i="98"/>
  <c r="AT48" i="98"/>
  <c r="AT49" i="98"/>
  <c r="AT50" i="98"/>
  <c r="AT51" i="98"/>
  <c r="AT52" i="98"/>
  <c r="AT53" i="98"/>
  <c r="AT54" i="98"/>
  <c r="AT55" i="98"/>
  <c r="AP33" i="98"/>
  <c r="AP34" i="98"/>
  <c r="AP35" i="98"/>
  <c r="AP36" i="98"/>
  <c r="AP37" i="98"/>
  <c r="AP38" i="98"/>
  <c r="AP39" i="98"/>
  <c r="AP40" i="98"/>
  <c r="AP41" i="98"/>
  <c r="AP42" i="98"/>
  <c r="AP43" i="98"/>
  <c r="AP44" i="98"/>
  <c r="AP45" i="98"/>
  <c r="AP46" i="98"/>
  <c r="AP47" i="98"/>
  <c r="AP48" i="98"/>
  <c r="AP49" i="98"/>
  <c r="AP50" i="98"/>
  <c r="AP51" i="98"/>
  <c r="AP52" i="98"/>
  <c r="AP53" i="98"/>
  <c r="AP54" i="98"/>
  <c r="AP55" i="98"/>
  <c r="AP32" i="98"/>
  <c r="AT32" i="98"/>
  <c r="AT5" i="98" l="1"/>
  <c r="AT6" i="98"/>
  <c r="AT7" i="98"/>
  <c r="AT8" i="98"/>
  <c r="AT9" i="98"/>
  <c r="AT10" i="98"/>
  <c r="AT11" i="98"/>
  <c r="AT12" i="98"/>
  <c r="AT13" i="98"/>
  <c r="AT14" i="98"/>
  <c r="AT15" i="98"/>
  <c r="AT16" i="98"/>
  <c r="AT17" i="98"/>
  <c r="AT18" i="98"/>
  <c r="AT19" i="98"/>
  <c r="AT20" i="98"/>
  <c r="AT21" i="98"/>
  <c r="AT22" i="98"/>
  <c r="AT23" i="98"/>
  <c r="AT24" i="98"/>
  <c r="AT25" i="98"/>
  <c r="AT26" i="98"/>
  <c r="AT27" i="98"/>
  <c r="AT4" i="98"/>
  <c r="AP5" i="98"/>
  <c r="AP6" i="98"/>
  <c r="AP7" i="98"/>
  <c r="AP8" i="98"/>
  <c r="AP9" i="98"/>
  <c r="AP10" i="98"/>
  <c r="AP11" i="98"/>
  <c r="AP12" i="98"/>
  <c r="AP13" i="98"/>
  <c r="AP14" i="98"/>
  <c r="AP15" i="98"/>
  <c r="AP16" i="98"/>
  <c r="AP17" i="98"/>
  <c r="AP18" i="98"/>
  <c r="AP19" i="98"/>
  <c r="AP20" i="98"/>
  <c r="AP21" i="98"/>
  <c r="AP22" i="98"/>
  <c r="AP23" i="98"/>
  <c r="AP24" i="98"/>
  <c r="AP25" i="98"/>
  <c r="AP26" i="98"/>
  <c r="AP27" i="98"/>
  <c r="AP4" i="98"/>
  <c r="AS167" i="98" l="1"/>
  <c r="AR167" i="98"/>
  <c r="AQ167" i="98"/>
  <c r="AO167" i="98"/>
  <c r="AS166" i="98"/>
  <c r="AR166" i="98"/>
  <c r="AQ166" i="98"/>
  <c r="AO166" i="98"/>
  <c r="AS165" i="98"/>
  <c r="AR165" i="98"/>
  <c r="AQ165" i="98"/>
  <c r="AO165" i="98"/>
  <c r="AS164" i="98"/>
  <c r="AR164" i="98"/>
  <c r="AQ164" i="98"/>
  <c r="AO164" i="98"/>
  <c r="AS163" i="98"/>
  <c r="AR163" i="98"/>
  <c r="AQ163" i="98"/>
  <c r="AO163" i="98"/>
  <c r="AS162" i="98"/>
  <c r="AR162" i="98"/>
  <c r="AQ162" i="98"/>
  <c r="AO162" i="98"/>
  <c r="AS161" i="98"/>
  <c r="AR161" i="98"/>
  <c r="AQ161" i="98"/>
  <c r="AO161" i="98"/>
  <c r="AS160" i="98"/>
  <c r="AR160" i="98"/>
  <c r="AQ160" i="98"/>
  <c r="AO160" i="98"/>
  <c r="AS159" i="98"/>
  <c r="AR159" i="98"/>
  <c r="AQ159" i="98"/>
  <c r="AO159" i="98"/>
  <c r="AS158" i="98"/>
  <c r="AR158" i="98"/>
  <c r="AQ158" i="98"/>
  <c r="AO158" i="98"/>
  <c r="AS157" i="98"/>
  <c r="AR157" i="98"/>
  <c r="AQ157" i="98"/>
  <c r="AO157" i="98"/>
  <c r="AS156" i="98"/>
  <c r="AR156" i="98"/>
  <c r="AQ156" i="98"/>
  <c r="AO156" i="98"/>
  <c r="AS155" i="98"/>
  <c r="AR155" i="98"/>
  <c r="AQ155" i="98"/>
  <c r="AO155" i="98"/>
  <c r="AS154" i="98"/>
  <c r="AR154" i="98"/>
  <c r="AQ154" i="98"/>
  <c r="AO154" i="98"/>
  <c r="AS153" i="98"/>
  <c r="AR153" i="98"/>
  <c r="AQ153" i="98"/>
  <c r="AO153" i="98"/>
  <c r="AS152" i="98"/>
  <c r="AR152" i="98"/>
  <c r="AQ152" i="98"/>
  <c r="AO152" i="98"/>
  <c r="AS151" i="98"/>
  <c r="AR151" i="98"/>
  <c r="AQ151" i="98"/>
  <c r="AO151" i="98"/>
  <c r="AS150" i="98"/>
  <c r="AR150" i="98"/>
  <c r="AQ150" i="98"/>
  <c r="AO150" i="98"/>
  <c r="AS149" i="98"/>
  <c r="AR149" i="98"/>
  <c r="AQ149" i="98"/>
  <c r="AO149" i="98"/>
  <c r="AS148" i="98"/>
  <c r="AR148" i="98"/>
  <c r="AQ148" i="98"/>
  <c r="AO148" i="98"/>
  <c r="AS147" i="98"/>
  <c r="AR147" i="98"/>
  <c r="AQ147" i="98"/>
  <c r="AO147" i="98"/>
  <c r="AS146" i="98"/>
  <c r="AR146" i="98"/>
  <c r="AQ146" i="98"/>
  <c r="AO146" i="98"/>
  <c r="AS145" i="98"/>
  <c r="AR145" i="98"/>
  <c r="AQ145" i="98"/>
  <c r="AO145" i="98"/>
  <c r="AS144" i="98"/>
  <c r="AR144" i="98"/>
  <c r="AQ144" i="98"/>
  <c r="AO144" i="98"/>
  <c r="AS139" i="98"/>
  <c r="AR139" i="98"/>
  <c r="AQ139" i="98"/>
  <c r="AO139" i="98"/>
  <c r="AS138" i="98"/>
  <c r="AR138" i="98"/>
  <c r="AQ138" i="98"/>
  <c r="AO138" i="98"/>
  <c r="AS137" i="98"/>
  <c r="AR137" i="98"/>
  <c r="AQ137" i="98"/>
  <c r="AO137" i="98"/>
  <c r="AS136" i="98"/>
  <c r="AR136" i="98"/>
  <c r="AQ136" i="98"/>
  <c r="AO136" i="98"/>
  <c r="AS135" i="98"/>
  <c r="AR135" i="98"/>
  <c r="AQ135" i="98"/>
  <c r="AO135" i="98"/>
  <c r="AS134" i="98"/>
  <c r="AR134" i="98"/>
  <c r="AQ134" i="98"/>
  <c r="AO134" i="98"/>
  <c r="AS133" i="98"/>
  <c r="AR133" i="98"/>
  <c r="AQ133" i="98"/>
  <c r="AO133" i="98"/>
  <c r="AS132" i="98"/>
  <c r="AR132" i="98"/>
  <c r="AQ132" i="98"/>
  <c r="AO132" i="98"/>
  <c r="AS131" i="98"/>
  <c r="AR131" i="98"/>
  <c r="AQ131" i="98"/>
  <c r="AO131" i="98"/>
  <c r="AS130" i="98"/>
  <c r="AR130" i="98"/>
  <c r="AQ130" i="98"/>
  <c r="AO130" i="98"/>
  <c r="AS129" i="98"/>
  <c r="AR129" i="98"/>
  <c r="AQ129" i="98"/>
  <c r="AO129" i="98"/>
  <c r="AS128" i="98"/>
  <c r="AR128" i="98"/>
  <c r="AQ128" i="98"/>
  <c r="AO128" i="98"/>
  <c r="AS127" i="98"/>
  <c r="AR127" i="98"/>
  <c r="AQ127" i="98"/>
  <c r="AO127" i="98"/>
  <c r="AS126" i="98"/>
  <c r="AR126" i="98"/>
  <c r="AQ126" i="98"/>
  <c r="AO126" i="98"/>
  <c r="AS125" i="98"/>
  <c r="AR125" i="98"/>
  <c r="AQ125" i="98"/>
  <c r="AO125" i="98"/>
  <c r="AS124" i="98"/>
  <c r="AR124" i="98"/>
  <c r="AQ124" i="98"/>
  <c r="AO124" i="98"/>
  <c r="AS123" i="98"/>
  <c r="AR123" i="98"/>
  <c r="AQ123" i="98"/>
  <c r="AO123" i="98"/>
  <c r="AS122" i="98"/>
  <c r="AR122" i="98"/>
  <c r="AQ122" i="98"/>
  <c r="AO122" i="98"/>
  <c r="AS121" i="98"/>
  <c r="AR121" i="98"/>
  <c r="AQ121" i="98"/>
  <c r="AO121" i="98"/>
  <c r="AS120" i="98"/>
  <c r="AR120" i="98"/>
  <c r="AQ120" i="98"/>
  <c r="AO120" i="98"/>
  <c r="AS119" i="98"/>
  <c r="AR119" i="98"/>
  <c r="AQ119" i="98"/>
  <c r="AO119" i="98"/>
  <c r="AS118" i="98"/>
  <c r="AR118" i="98"/>
  <c r="AQ118" i="98"/>
  <c r="AO118" i="98"/>
  <c r="AS117" i="98"/>
  <c r="AR117" i="98"/>
  <c r="AQ117" i="98"/>
  <c r="AO117" i="98"/>
  <c r="AS116" i="98"/>
  <c r="AR116" i="98"/>
  <c r="AQ116" i="98"/>
  <c r="AO116" i="98"/>
  <c r="AS111" i="98"/>
  <c r="AR111" i="98"/>
  <c r="AQ111" i="98"/>
  <c r="AO111" i="98"/>
  <c r="AS110" i="98"/>
  <c r="AR110" i="98"/>
  <c r="AQ110" i="98"/>
  <c r="AO110" i="98"/>
  <c r="AS109" i="98"/>
  <c r="AR109" i="98"/>
  <c r="AQ109" i="98"/>
  <c r="AO109" i="98"/>
  <c r="AS108" i="98"/>
  <c r="AR108" i="98"/>
  <c r="AQ108" i="98"/>
  <c r="AO108" i="98"/>
  <c r="AS107" i="98"/>
  <c r="AR107" i="98"/>
  <c r="AQ107" i="98"/>
  <c r="AO107" i="98"/>
  <c r="AS106" i="98"/>
  <c r="AR106" i="98"/>
  <c r="AQ106" i="98"/>
  <c r="AO106" i="98"/>
  <c r="AS105" i="98"/>
  <c r="AR105" i="98"/>
  <c r="AQ105" i="98"/>
  <c r="AO105" i="98"/>
  <c r="AS104" i="98"/>
  <c r="AR104" i="98"/>
  <c r="AQ104" i="98"/>
  <c r="AO104" i="98"/>
  <c r="AS103" i="98"/>
  <c r="AR103" i="98"/>
  <c r="AQ103" i="98"/>
  <c r="AO103" i="98"/>
  <c r="AS102" i="98"/>
  <c r="AR102" i="98"/>
  <c r="AQ102" i="98"/>
  <c r="AO102" i="98"/>
  <c r="AS101" i="98"/>
  <c r="AR101" i="98"/>
  <c r="AQ101" i="98"/>
  <c r="AO101" i="98"/>
  <c r="AS100" i="98"/>
  <c r="AR100" i="98"/>
  <c r="AQ100" i="98"/>
  <c r="AO100" i="98"/>
  <c r="AS99" i="98"/>
  <c r="AR99" i="98"/>
  <c r="AQ99" i="98"/>
  <c r="AO99" i="98"/>
  <c r="AS98" i="98"/>
  <c r="AR98" i="98"/>
  <c r="AQ98" i="98"/>
  <c r="AO98" i="98"/>
  <c r="AS97" i="98"/>
  <c r="AR97" i="98"/>
  <c r="AQ97" i="98"/>
  <c r="AO97" i="98"/>
  <c r="AS96" i="98"/>
  <c r="AR96" i="98"/>
  <c r="AQ96" i="98"/>
  <c r="AO96" i="98"/>
  <c r="AS95" i="98"/>
  <c r="AR95" i="98"/>
  <c r="AQ95" i="98"/>
  <c r="AO95" i="98"/>
  <c r="AS94" i="98"/>
  <c r="AR94" i="98"/>
  <c r="AQ94" i="98"/>
  <c r="AO94" i="98"/>
  <c r="AS93" i="98"/>
  <c r="AR93" i="98"/>
  <c r="AQ93" i="98"/>
  <c r="AO93" i="98"/>
  <c r="AS92" i="98"/>
  <c r="AR92" i="98"/>
  <c r="AQ92" i="98"/>
  <c r="AO92" i="98"/>
  <c r="AS91" i="98"/>
  <c r="AR91" i="98"/>
  <c r="AQ91" i="98"/>
  <c r="AO91" i="98"/>
  <c r="AS90" i="98"/>
  <c r="AR90" i="98"/>
  <c r="AQ90" i="98"/>
  <c r="AO90" i="98"/>
  <c r="AS89" i="98"/>
  <c r="AR89" i="98"/>
  <c r="AQ89" i="98"/>
  <c r="AO89" i="98"/>
  <c r="AS88" i="98"/>
  <c r="AR88" i="98"/>
  <c r="AQ88" i="98"/>
  <c r="AO88" i="98"/>
  <c r="AS83" i="98"/>
  <c r="AR83" i="98"/>
  <c r="AQ83" i="98"/>
  <c r="AO83" i="98"/>
  <c r="AS82" i="98"/>
  <c r="AR82" i="98"/>
  <c r="AQ82" i="98"/>
  <c r="AO82" i="98"/>
  <c r="AS81" i="98"/>
  <c r="AR81" i="98"/>
  <c r="AQ81" i="98"/>
  <c r="AO81" i="98"/>
  <c r="AS80" i="98"/>
  <c r="AR80" i="98"/>
  <c r="AQ80" i="98"/>
  <c r="AO80" i="98"/>
  <c r="AS79" i="98"/>
  <c r="AR79" i="98"/>
  <c r="AQ79" i="98"/>
  <c r="AO79" i="98"/>
  <c r="AS78" i="98"/>
  <c r="AR78" i="98"/>
  <c r="AQ78" i="98"/>
  <c r="AO78" i="98"/>
  <c r="AS77" i="98"/>
  <c r="AR77" i="98"/>
  <c r="AQ77" i="98"/>
  <c r="AO77" i="98"/>
  <c r="AS76" i="98"/>
  <c r="AR76" i="98"/>
  <c r="AQ76" i="98"/>
  <c r="AO76" i="98"/>
  <c r="AS75" i="98"/>
  <c r="AR75" i="98"/>
  <c r="AQ75" i="98"/>
  <c r="AO75" i="98"/>
  <c r="AS74" i="98"/>
  <c r="AR74" i="98"/>
  <c r="AQ74" i="98"/>
  <c r="AO74" i="98"/>
  <c r="AS73" i="98"/>
  <c r="AR73" i="98"/>
  <c r="AQ73" i="98"/>
  <c r="AO73" i="98"/>
  <c r="AS72" i="98"/>
  <c r="AR72" i="98"/>
  <c r="AQ72" i="98"/>
  <c r="AO72" i="98"/>
  <c r="AS71" i="98"/>
  <c r="AR71" i="98"/>
  <c r="AQ71" i="98"/>
  <c r="AO71" i="98"/>
  <c r="AS70" i="98"/>
  <c r="AR70" i="98"/>
  <c r="AQ70" i="98"/>
  <c r="AO70" i="98"/>
  <c r="AS69" i="98"/>
  <c r="AR69" i="98"/>
  <c r="AQ69" i="98"/>
  <c r="AO69" i="98"/>
  <c r="AS68" i="98"/>
  <c r="AR68" i="98"/>
  <c r="AQ68" i="98"/>
  <c r="AO68" i="98"/>
  <c r="AS67" i="98"/>
  <c r="AR67" i="98"/>
  <c r="AQ67" i="98"/>
  <c r="AO67" i="98"/>
  <c r="AS66" i="98"/>
  <c r="AR66" i="98"/>
  <c r="AQ66" i="98"/>
  <c r="AO66" i="98"/>
  <c r="AS65" i="98"/>
  <c r="AR65" i="98"/>
  <c r="AQ65" i="98"/>
  <c r="AO65" i="98"/>
  <c r="AS64" i="98"/>
  <c r="AR64" i="98"/>
  <c r="AQ64" i="98"/>
  <c r="AO64" i="98"/>
  <c r="AS63" i="98"/>
  <c r="AR63" i="98"/>
  <c r="AQ63" i="98"/>
  <c r="AO63" i="98"/>
  <c r="AS62" i="98"/>
  <c r="AR62" i="98"/>
  <c r="AQ62" i="98"/>
  <c r="AO62" i="98"/>
  <c r="AS61" i="98"/>
  <c r="AR61" i="98"/>
  <c r="AQ61" i="98"/>
  <c r="AO61" i="98"/>
  <c r="AS60" i="98"/>
  <c r="AR60" i="98"/>
  <c r="AQ60" i="98"/>
  <c r="AO60" i="98"/>
  <c r="AS55" i="98"/>
  <c r="AR55" i="98"/>
  <c r="AQ55" i="98"/>
  <c r="AO55" i="98"/>
  <c r="AS54" i="98"/>
  <c r="AR54" i="98"/>
  <c r="AQ54" i="98"/>
  <c r="AO54" i="98"/>
  <c r="AS53" i="98"/>
  <c r="AR53" i="98"/>
  <c r="AQ53" i="98"/>
  <c r="AO53" i="98"/>
  <c r="AS52" i="98"/>
  <c r="AR52" i="98"/>
  <c r="AQ52" i="98"/>
  <c r="AO52" i="98"/>
  <c r="AS51" i="98"/>
  <c r="AR51" i="98"/>
  <c r="AQ51" i="98"/>
  <c r="AO51" i="98"/>
  <c r="AS50" i="98"/>
  <c r="AR50" i="98"/>
  <c r="AQ50" i="98"/>
  <c r="AO50" i="98"/>
  <c r="AS49" i="98"/>
  <c r="AR49" i="98"/>
  <c r="AQ49" i="98"/>
  <c r="AO49" i="98"/>
  <c r="AS48" i="98"/>
  <c r="AR48" i="98"/>
  <c r="AQ48" i="98"/>
  <c r="AO48" i="98"/>
  <c r="AS47" i="98"/>
  <c r="AR47" i="98"/>
  <c r="AQ47" i="98"/>
  <c r="AO47" i="98"/>
  <c r="AS46" i="98"/>
  <c r="AR46" i="98"/>
  <c r="AQ46" i="98"/>
  <c r="AO46" i="98"/>
  <c r="AS45" i="98"/>
  <c r="AR45" i="98"/>
  <c r="AQ45" i="98"/>
  <c r="AO45" i="98"/>
  <c r="AS44" i="98"/>
  <c r="AR44" i="98"/>
  <c r="AQ44" i="98"/>
  <c r="AO44" i="98"/>
  <c r="AS43" i="98"/>
  <c r="AR43" i="98"/>
  <c r="AQ43" i="98"/>
  <c r="AO43" i="98"/>
  <c r="AS42" i="98"/>
  <c r="AR42" i="98"/>
  <c r="AQ42" i="98"/>
  <c r="AO42" i="98"/>
  <c r="AS41" i="98"/>
  <c r="AR41" i="98"/>
  <c r="AQ41" i="98"/>
  <c r="AO41" i="98"/>
  <c r="AS40" i="98"/>
  <c r="AR40" i="98"/>
  <c r="AQ40" i="98"/>
  <c r="AO40" i="98"/>
  <c r="AS39" i="98"/>
  <c r="AR39" i="98"/>
  <c r="AQ39" i="98"/>
  <c r="AO39" i="98"/>
  <c r="AS38" i="98"/>
  <c r="AR38" i="98"/>
  <c r="AQ38" i="98"/>
  <c r="AO38" i="98"/>
  <c r="AS37" i="98"/>
  <c r="AR37" i="98"/>
  <c r="AQ37" i="98"/>
  <c r="AO37" i="98"/>
  <c r="AS36" i="98"/>
  <c r="AR36" i="98"/>
  <c r="AQ36" i="98"/>
  <c r="AO36" i="98"/>
  <c r="AS35" i="98"/>
  <c r="AR35" i="98"/>
  <c r="AQ35" i="98"/>
  <c r="AO35" i="98"/>
  <c r="AS34" i="98"/>
  <c r="AR34" i="98"/>
  <c r="AQ34" i="98"/>
  <c r="AO34" i="98"/>
  <c r="AS33" i="98"/>
  <c r="AR33" i="98"/>
  <c r="AQ33" i="98"/>
  <c r="AO33" i="98"/>
  <c r="AS32" i="98"/>
  <c r="AR32" i="98"/>
  <c r="AQ32" i="98"/>
  <c r="AO32" i="98"/>
  <c r="AO5" i="98"/>
  <c r="AO6" i="98"/>
  <c r="AO7" i="98"/>
  <c r="AO8" i="98"/>
  <c r="AO9" i="98"/>
  <c r="AO10" i="98"/>
  <c r="AO11" i="98"/>
  <c r="AO12" i="98"/>
  <c r="AO13" i="98"/>
  <c r="AO14" i="98"/>
  <c r="AO15" i="98"/>
  <c r="AO16" i="98"/>
  <c r="AO17" i="98"/>
  <c r="AO18" i="98"/>
  <c r="AO19" i="98"/>
  <c r="AO20" i="98"/>
  <c r="AO21" i="98"/>
  <c r="AO22" i="98"/>
  <c r="AO23" i="98"/>
  <c r="AO24" i="98"/>
  <c r="AO25" i="98"/>
  <c r="AO26" i="98"/>
  <c r="AO27" i="98"/>
  <c r="AO4" i="98"/>
  <c r="C9" i="134" l="1"/>
  <c r="B9" i="134"/>
  <c r="C8" i="134"/>
  <c r="B8" i="134"/>
  <c r="C7" i="134"/>
  <c r="B7" i="134"/>
  <c r="C6" i="134"/>
  <c r="D6" i="134" s="1"/>
  <c r="B6" i="134"/>
  <c r="C5" i="134"/>
  <c r="D5" i="134" s="1"/>
  <c r="B5" i="134"/>
  <c r="C4" i="134"/>
  <c r="B4" i="134"/>
  <c r="D8" i="134"/>
  <c r="D7" i="134"/>
  <c r="D9" i="134" l="1"/>
  <c r="D7" i="223"/>
  <c r="D2" i="223" l="1"/>
  <c r="D3" i="223"/>
  <c r="D4" i="223"/>
  <c r="D5" i="223"/>
  <c r="D6" i="223"/>
  <c r="R5" i="134"/>
  <c r="R6" i="134" s="1"/>
  <c r="R7" i="134" s="1"/>
  <c r="R8" i="134" s="1"/>
  <c r="R9" i="134" s="1"/>
  <c r="S5" i="134"/>
  <c r="S6" i="134" s="1"/>
  <c r="S7" i="134" s="1"/>
  <c r="S8" i="134" s="1"/>
  <c r="S9" i="134" s="1"/>
  <c r="T5" i="134"/>
  <c r="T6" i="134" s="1"/>
  <c r="T7" i="134" s="1"/>
  <c r="T8" i="134" s="1"/>
  <c r="T9" i="134" s="1"/>
  <c r="U5" i="134"/>
  <c r="U6" i="134" s="1"/>
  <c r="U7" i="134" s="1"/>
  <c r="U8" i="134" s="1"/>
  <c r="U9" i="134" s="1"/>
  <c r="V5" i="134"/>
  <c r="V6" i="134" s="1"/>
  <c r="V7" i="134" s="1"/>
  <c r="V8" i="134" s="1"/>
  <c r="V9" i="134" s="1"/>
  <c r="W5" i="134"/>
  <c r="W6" i="134" s="1"/>
  <c r="W7" i="134" s="1"/>
  <c r="W8" i="134" s="1"/>
  <c r="W9" i="134" s="1"/>
  <c r="X5" i="134"/>
  <c r="X6" i="134" s="1"/>
  <c r="X7" i="134" s="1"/>
  <c r="X8" i="134" s="1"/>
  <c r="Y5" i="134"/>
  <c r="Y6" i="134" s="1"/>
  <c r="Y7" i="134" s="1"/>
  <c r="Y8" i="134" s="1"/>
  <c r="Z5" i="134"/>
  <c r="Z6" i="134" s="1"/>
  <c r="Z7" i="134" s="1"/>
  <c r="Z8" i="134" s="1"/>
  <c r="Z9" i="134" s="1"/>
  <c r="AA5" i="134"/>
  <c r="AB5" i="134"/>
  <c r="AB6" i="134" s="1"/>
  <c r="AB7" i="134" s="1"/>
  <c r="AB8" i="134" s="1"/>
  <c r="AB9" i="134" s="1"/>
  <c r="AC5" i="134"/>
  <c r="AA6" i="134"/>
  <c r="AA7" i="134" s="1"/>
  <c r="AA8" i="134" s="1"/>
  <c r="AA9" i="134" s="1"/>
  <c r="AC6" i="134"/>
  <c r="AC7" i="134" s="1"/>
  <c r="AC8" i="134" s="1"/>
  <c r="AC9" i="134" s="1"/>
  <c r="X9" i="134"/>
  <c r="Y9" i="134"/>
  <c r="E16" i="213" l="1"/>
  <c r="F16" i="213"/>
  <c r="G16" i="213"/>
  <c r="H16" i="213"/>
  <c r="I16" i="213"/>
  <c r="J16" i="213"/>
  <c r="K16" i="213"/>
  <c r="L16" i="213"/>
  <c r="M16" i="213"/>
  <c r="N16" i="213"/>
  <c r="O16" i="213"/>
  <c r="P16" i="213"/>
  <c r="Q16" i="213"/>
  <c r="R16" i="213"/>
  <c r="S16" i="213"/>
  <c r="T16" i="213"/>
  <c r="U16" i="213"/>
  <c r="V16" i="213"/>
  <c r="W16" i="213"/>
  <c r="X16" i="213"/>
  <c r="Y16" i="213"/>
  <c r="Z16" i="213"/>
  <c r="AA16" i="213"/>
  <c r="AB16" i="213"/>
  <c r="AC16" i="213"/>
  <c r="AD16" i="213" s="1"/>
  <c r="D16" i="213"/>
  <c r="AD8" i="213" l="1"/>
  <c r="AC8" i="213"/>
  <c r="AB8" i="213"/>
  <c r="AA8" i="213"/>
  <c r="Z8" i="213"/>
  <c r="Y8" i="213"/>
  <c r="X8" i="213"/>
  <c r="W8" i="213"/>
  <c r="V8" i="213"/>
  <c r="U8" i="213"/>
  <c r="T8" i="213"/>
  <c r="S8" i="213"/>
  <c r="R8" i="213"/>
  <c r="Q8" i="213"/>
  <c r="P8" i="213"/>
  <c r="O8" i="213"/>
  <c r="N8" i="213"/>
  <c r="M8" i="213"/>
  <c r="L8" i="213"/>
  <c r="K8" i="213"/>
  <c r="J8" i="213"/>
  <c r="I8" i="213"/>
  <c r="H8" i="213"/>
  <c r="G8" i="213"/>
  <c r="F8" i="213"/>
  <c r="E8" i="213"/>
  <c r="D8" i="213"/>
  <c r="AD7" i="213"/>
  <c r="AC7" i="213"/>
  <c r="AB7" i="213"/>
  <c r="AA7" i="213"/>
  <c r="Z7" i="213"/>
  <c r="Y7" i="213"/>
  <c r="X7" i="213"/>
  <c r="W7" i="213"/>
  <c r="V7" i="213"/>
  <c r="U7" i="213"/>
  <c r="T7" i="213"/>
  <c r="S7" i="213"/>
  <c r="R7" i="213"/>
  <c r="Q7" i="213"/>
  <c r="P7" i="213"/>
  <c r="O7" i="213"/>
  <c r="N7" i="213"/>
  <c r="M7" i="213"/>
  <c r="L7" i="213"/>
  <c r="K7" i="213"/>
  <c r="J7" i="213"/>
  <c r="I7" i="213"/>
  <c r="H7" i="213"/>
  <c r="G7" i="213"/>
  <c r="F7" i="213"/>
  <c r="E7" i="213"/>
  <c r="D7" i="213"/>
  <c r="AD6" i="213"/>
  <c r="AC6" i="213"/>
  <c r="AB6" i="213"/>
  <c r="AA6" i="213"/>
  <c r="Z6" i="213"/>
  <c r="Y6" i="213"/>
  <c r="X6" i="213"/>
  <c r="W6" i="213"/>
  <c r="V6" i="213"/>
  <c r="U6" i="213"/>
  <c r="T6" i="213"/>
  <c r="S6" i="213"/>
  <c r="R6" i="213"/>
  <c r="Q6" i="213"/>
  <c r="P6" i="213"/>
  <c r="O6" i="213"/>
  <c r="N6" i="213"/>
  <c r="M6" i="213"/>
  <c r="L6" i="213"/>
  <c r="K6" i="213"/>
  <c r="J6" i="213"/>
  <c r="I6" i="213"/>
  <c r="H6" i="213"/>
  <c r="G6" i="213"/>
  <c r="F6" i="213"/>
  <c r="E6" i="213"/>
  <c r="D6" i="213"/>
  <c r="AD5" i="213"/>
  <c r="AC5" i="213"/>
  <c r="AB5" i="213"/>
  <c r="AA5" i="213"/>
  <c r="Z5" i="213"/>
  <c r="Y5" i="213"/>
  <c r="X5" i="213"/>
  <c r="W5" i="213"/>
  <c r="V5" i="213"/>
  <c r="U5" i="213"/>
  <c r="T5" i="213"/>
  <c r="S5" i="213"/>
  <c r="R5" i="213"/>
  <c r="Q5" i="213"/>
  <c r="P5" i="213"/>
  <c r="O5" i="213"/>
  <c r="N5" i="213"/>
  <c r="M5" i="213"/>
  <c r="L5" i="213"/>
  <c r="K5" i="213"/>
  <c r="J5" i="213"/>
  <c r="I5" i="213"/>
  <c r="H5" i="213"/>
  <c r="G5" i="213"/>
  <c r="F5" i="213"/>
  <c r="E5" i="213"/>
  <c r="D5" i="213"/>
  <c r="AD4" i="213"/>
  <c r="AC4" i="213"/>
  <c r="AB4" i="213"/>
  <c r="AA4" i="213"/>
  <c r="Z4" i="213"/>
  <c r="Y4" i="213"/>
  <c r="X4" i="213"/>
  <c r="W4" i="213"/>
  <c r="V4" i="213"/>
  <c r="U4" i="213"/>
  <c r="T4" i="213"/>
  <c r="S4" i="213"/>
  <c r="R4" i="213"/>
  <c r="Q4" i="213"/>
  <c r="P4" i="213"/>
  <c r="O4" i="213"/>
  <c r="N4" i="213"/>
  <c r="M4" i="213"/>
  <c r="L4" i="213"/>
  <c r="K4" i="213"/>
  <c r="J4" i="213"/>
  <c r="I4" i="213"/>
  <c r="H4" i="213"/>
  <c r="G4" i="213"/>
  <c r="F4" i="213"/>
  <c r="E4" i="213"/>
  <c r="D4" i="213"/>
  <c r="AD3" i="213"/>
  <c r="AC3" i="213"/>
  <c r="AB3" i="213"/>
  <c r="AA3" i="213"/>
  <c r="Z3" i="213"/>
  <c r="Y3" i="213"/>
  <c r="X3" i="213"/>
  <c r="W3" i="213"/>
  <c r="V3" i="213"/>
  <c r="U3" i="213"/>
  <c r="T3" i="213"/>
  <c r="S3" i="213"/>
  <c r="R3" i="213"/>
  <c r="Q3" i="213"/>
  <c r="P3" i="213"/>
  <c r="O3" i="213"/>
  <c r="N3" i="213"/>
  <c r="M3" i="213"/>
  <c r="L3" i="213"/>
  <c r="K3" i="213"/>
  <c r="J3" i="213"/>
  <c r="I3" i="213"/>
  <c r="H3" i="213"/>
  <c r="G3" i="213"/>
  <c r="F3" i="213"/>
  <c r="E3" i="213"/>
  <c r="D3" i="213"/>
  <c r="AB21" i="213"/>
  <c r="AA21" i="213"/>
  <c r="Z21" i="213"/>
  <c r="Y21" i="213"/>
  <c r="X21" i="213"/>
  <c r="W21" i="213"/>
  <c r="V21" i="213"/>
  <c r="U21" i="213"/>
  <c r="T21" i="213"/>
  <c r="S21" i="213"/>
  <c r="R21" i="213"/>
  <c r="Q21" i="213"/>
  <c r="P21" i="213"/>
  <c r="O21" i="213"/>
  <c r="N21" i="213"/>
  <c r="M21" i="213"/>
  <c r="L21" i="213"/>
  <c r="K21" i="213"/>
  <c r="J21" i="213"/>
  <c r="I21" i="213"/>
  <c r="H21" i="213"/>
  <c r="G21" i="213"/>
  <c r="F21" i="213"/>
  <c r="E21" i="213"/>
  <c r="F19" i="213"/>
  <c r="G19" i="213" s="1"/>
  <c r="H19" i="213" s="1"/>
  <c r="I19" i="213" s="1"/>
  <c r="J19" i="213" s="1"/>
  <c r="K19" i="213" s="1"/>
  <c r="L19" i="213" s="1"/>
  <c r="M19" i="213" s="1"/>
  <c r="N19" i="213" s="1"/>
  <c r="O19" i="213" s="1"/>
  <c r="P19" i="213" s="1"/>
  <c r="Q19" i="213" s="1"/>
  <c r="R19" i="213" s="1"/>
  <c r="S19" i="213" s="1"/>
  <c r="T19" i="213" s="1"/>
  <c r="U19" i="213" s="1"/>
  <c r="V19" i="213" s="1"/>
  <c r="W19" i="213" s="1"/>
  <c r="X19" i="213" s="1"/>
  <c r="Y19" i="213" s="1"/>
  <c r="Z19" i="213" s="1"/>
  <c r="AA19" i="213" s="1"/>
  <c r="AB19" i="213" s="1"/>
  <c r="AB21" i="97" l="1"/>
  <c r="AD11" i="213" s="1"/>
  <c r="AD3" i="101" s="1"/>
  <c r="AA21" i="97"/>
  <c r="AC11" i="213" s="1"/>
  <c r="AC3" i="101" s="1"/>
  <c r="Z21" i="97"/>
  <c r="AB11" i="213" s="1"/>
  <c r="AB3" i="101" s="1"/>
  <c r="Y21" i="97"/>
  <c r="AA11" i="213" s="1"/>
  <c r="AA3" i="101" s="1"/>
  <c r="X21" i="97"/>
  <c r="Z11" i="213" s="1"/>
  <c r="Z3" i="101" s="1"/>
  <c r="W21" i="97"/>
  <c r="Y11" i="213" s="1"/>
  <c r="Y3" i="101" s="1"/>
  <c r="V21" i="97"/>
  <c r="X11" i="213" s="1"/>
  <c r="X3" i="101" s="1"/>
  <c r="U21" i="97"/>
  <c r="W11" i="213" s="1"/>
  <c r="W3" i="101" s="1"/>
  <c r="T21" i="97"/>
  <c r="V11" i="213" s="1"/>
  <c r="V3" i="101" s="1"/>
  <c r="S21" i="97"/>
  <c r="U11" i="213" s="1"/>
  <c r="U3" i="101" s="1"/>
  <c r="R21" i="97"/>
  <c r="T11" i="213" s="1"/>
  <c r="T3" i="101" s="1"/>
  <c r="Q21" i="97"/>
  <c r="S11" i="213" s="1"/>
  <c r="S3" i="101" s="1"/>
  <c r="P21" i="97"/>
  <c r="R11" i="213" s="1"/>
  <c r="R3" i="101" s="1"/>
  <c r="O21" i="97"/>
  <c r="Q11" i="213" s="1"/>
  <c r="Q3" i="101" s="1"/>
  <c r="N21" i="97"/>
  <c r="P11" i="213" s="1"/>
  <c r="P3" i="101" s="1"/>
  <c r="M21" i="97"/>
  <c r="O11" i="213" s="1"/>
  <c r="O3" i="101" s="1"/>
  <c r="L21" i="97"/>
  <c r="N11" i="213" s="1"/>
  <c r="N3" i="101" s="1"/>
  <c r="K21" i="97"/>
  <c r="M11" i="213" s="1"/>
  <c r="M3" i="101" s="1"/>
  <c r="J21" i="97"/>
  <c r="L11" i="213" s="1"/>
  <c r="L3" i="101" s="1"/>
  <c r="I21" i="97"/>
  <c r="K11" i="213" s="1"/>
  <c r="K3" i="101" s="1"/>
  <c r="H21" i="97"/>
  <c r="J11" i="213" s="1"/>
  <c r="J3" i="101" s="1"/>
  <c r="G21" i="97"/>
  <c r="I11" i="213" s="1"/>
  <c r="I3" i="101" s="1"/>
  <c r="F21" i="97"/>
  <c r="H11" i="213" s="1"/>
  <c r="H3" i="101" s="1"/>
  <c r="E21" i="97"/>
  <c r="G11" i="213" s="1"/>
  <c r="G3" i="101" s="1"/>
  <c r="D21" i="97"/>
  <c r="F11" i="213" s="1"/>
  <c r="F3" i="101" s="1"/>
  <c r="C21" i="97"/>
  <c r="E11" i="213" s="1"/>
  <c r="E3" i="101" s="1"/>
  <c r="B21" i="97"/>
  <c r="D11" i="213" s="1"/>
  <c r="D3" i="101" s="1"/>
  <c r="AX8" i="98"/>
  <c r="AB31" i="97" l="1"/>
  <c r="AD12" i="213" s="1"/>
  <c r="AD4" i="101" s="1"/>
  <c r="AA31" i="97"/>
  <c r="AC12" i="213" s="1"/>
  <c r="AC4" i="101" s="1"/>
  <c r="Z31" i="97"/>
  <c r="AB12" i="213" s="1"/>
  <c r="AB4" i="101" s="1"/>
  <c r="Y31" i="97"/>
  <c r="AA12" i="213" s="1"/>
  <c r="AA4" i="101" s="1"/>
  <c r="X31" i="97"/>
  <c r="Z12" i="213" s="1"/>
  <c r="Z4" i="101" s="1"/>
  <c r="W31" i="97"/>
  <c r="Y12" i="213" s="1"/>
  <c r="Y4" i="101" s="1"/>
  <c r="V31" i="97"/>
  <c r="X12" i="213" s="1"/>
  <c r="X4" i="101" s="1"/>
  <c r="U31" i="97"/>
  <c r="W12" i="213" s="1"/>
  <c r="W4" i="101" s="1"/>
  <c r="T31" i="97"/>
  <c r="V12" i="213" s="1"/>
  <c r="V4" i="101" s="1"/>
  <c r="S31" i="97"/>
  <c r="U12" i="213" s="1"/>
  <c r="U4" i="101" s="1"/>
  <c r="R31" i="97"/>
  <c r="T12" i="213" s="1"/>
  <c r="T4" i="101" s="1"/>
  <c r="Q31" i="97"/>
  <c r="S12" i="213" s="1"/>
  <c r="S4" i="101" s="1"/>
  <c r="P31" i="97"/>
  <c r="R12" i="213" s="1"/>
  <c r="R4" i="101" s="1"/>
  <c r="O31" i="97"/>
  <c r="Q12" i="213" s="1"/>
  <c r="Q4" i="101" s="1"/>
  <c r="N31" i="97"/>
  <c r="P12" i="213" s="1"/>
  <c r="P4" i="101" s="1"/>
  <c r="M31" i="97"/>
  <c r="O12" i="213" s="1"/>
  <c r="O4" i="101" s="1"/>
  <c r="L31" i="97"/>
  <c r="N12" i="213" s="1"/>
  <c r="N4" i="101" s="1"/>
  <c r="K31" i="97"/>
  <c r="M12" i="213" s="1"/>
  <c r="M4" i="101" s="1"/>
  <c r="J31" i="97"/>
  <c r="L12" i="213" s="1"/>
  <c r="L4" i="101" s="1"/>
  <c r="I31" i="97"/>
  <c r="K12" i="213" s="1"/>
  <c r="K4" i="101" s="1"/>
  <c r="H31" i="97"/>
  <c r="J12" i="213" s="1"/>
  <c r="J4" i="101" s="1"/>
  <c r="G31" i="97"/>
  <c r="I12" i="213" s="1"/>
  <c r="I4" i="101" s="1"/>
  <c r="F31" i="97"/>
  <c r="H12" i="213" s="1"/>
  <c r="H4" i="101" s="1"/>
  <c r="E31" i="97"/>
  <c r="G12" i="213" s="1"/>
  <c r="G4" i="101" s="1"/>
  <c r="D31" i="97"/>
  <c r="F12" i="213" s="1"/>
  <c r="F4" i="101" s="1"/>
  <c r="C31" i="97"/>
  <c r="E12" i="213" s="1"/>
  <c r="E4" i="101" s="1"/>
  <c r="B31" i="97"/>
  <c r="D12" i="213" s="1"/>
  <c r="D4" i="101" s="1"/>
  <c r="AB51" i="97"/>
  <c r="AD14" i="213" s="1"/>
  <c r="AD6" i="101" s="1"/>
  <c r="AA51" i="97"/>
  <c r="AC14" i="213" s="1"/>
  <c r="AC6" i="101" s="1"/>
  <c r="Z51" i="97"/>
  <c r="AB14" i="213" s="1"/>
  <c r="AB6" i="101" s="1"/>
  <c r="Y51" i="97"/>
  <c r="AA14" i="213" s="1"/>
  <c r="AA6" i="101" s="1"/>
  <c r="X51" i="97"/>
  <c r="Z14" i="213" s="1"/>
  <c r="Z6" i="101" s="1"/>
  <c r="W51" i="97"/>
  <c r="Y14" i="213" s="1"/>
  <c r="Y6" i="101" s="1"/>
  <c r="V51" i="97"/>
  <c r="X14" i="213" s="1"/>
  <c r="X6" i="101" s="1"/>
  <c r="U51" i="97"/>
  <c r="W14" i="213" s="1"/>
  <c r="W6" i="101" s="1"/>
  <c r="T51" i="97"/>
  <c r="V14" i="213" s="1"/>
  <c r="V6" i="101" s="1"/>
  <c r="S51" i="97"/>
  <c r="U14" i="213" s="1"/>
  <c r="U6" i="101" s="1"/>
  <c r="R51" i="97"/>
  <c r="T14" i="213" s="1"/>
  <c r="T6" i="101" s="1"/>
  <c r="Q51" i="97"/>
  <c r="S14" i="213" s="1"/>
  <c r="S6" i="101" s="1"/>
  <c r="P51" i="97"/>
  <c r="R14" i="213" s="1"/>
  <c r="R6" i="101" s="1"/>
  <c r="O51" i="97"/>
  <c r="Q14" i="213" s="1"/>
  <c r="Q6" i="101" s="1"/>
  <c r="N51" i="97"/>
  <c r="P14" i="213" s="1"/>
  <c r="P6" i="101" s="1"/>
  <c r="M51" i="97"/>
  <c r="O14" i="213" s="1"/>
  <c r="O6" i="101" s="1"/>
  <c r="L51" i="97"/>
  <c r="N14" i="213" s="1"/>
  <c r="N6" i="101" s="1"/>
  <c r="K51" i="97"/>
  <c r="M14" i="213" s="1"/>
  <c r="M6" i="101" s="1"/>
  <c r="J51" i="97"/>
  <c r="L14" i="213" s="1"/>
  <c r="L6" i="101" s="1"/>
  <c r="I51" i="97"/>
  <c r="K14" i="213" s="1"/>
  <c r="K6" i="101" s="1"/>
  <c r="H51" i="97"/>
  <c r="J14" i="213" s="1"/>
  <c r="J6" i="101" s="1"/>
  <c r="G51" i="97"/>
  <c r="I14" i="213" s="1"/>
  <c r="I6" i="101" s="1"/>
  <c r="F51" i="97"/>
  <c r="H14" i="213" s="1"/>
  <c r="H6" i="101" s="1"/>
  <c r="E51" i="97"/>
  <c r="G14" i="213" s="1"/>
  <c r="G6" i="101" s="1"/>
  <c r="D51" i="97"/>
  <c r="F14" i="213" s="1"/>
  <c r="F6" i="101" s="1"/>
  <c r="C51" i="97"/>
  <c r="E14" i="213" s="1"/>
  <c r="E6" i="101" s="1"/>
  <c r="B51" i="97"/>
  <c r="D14" i="213" s="1"/>
  <c r="D6" i="101" s="1"/>
  <c r="AX83" i="98"/>
  <c r="AW83" i="98"/>
  <c r="AV83" i="98"/>
  <c r="AU83" i="98"/>
  <c r="AN83" i="98"/>
  <c r="AX82" i="98"/>
  <c r="AW82" i="98"/>
  <c r="AV82" i="98"/>
  <c r="AU82" i="98"/>
  <c r="AN82" i="98"/>
  <c r="AX81" i="98"/>
  <c r="AW81" i="98"/>
  <c r="AV81" i="98"/>
  <c r="AU81" i="98"/>
  <c r="AN81" i="98"/>
  <c r="AX80" i="98"/>
  <c r="AW80" i="98"/>
  <c r="AV80" i="98"/>
  <c r="AU80" i="98"/>
  <c r="AN80" i="98"/>
  <c r="AX79" i="98"/>
  <c r="AW79" i="98"/>
  <c r="AV79" i="98"/>
  <c r="AU79" i="98"/>
  <c r="AN79" i="98"/>
  <c r="AX78" i="98"/>
  <c r="AW78" i="98"/>
  <c r="AV78" i="98"/>
  <c r="AU78" i="98"/>
  <c r="AN78" i="98"/>
  <c r="AX77" i="98"/>
  <c r="AW77" i="98"/>
  <c r="AV77" i="98"/>
  <c r="AU77" i="98"/>
  <c r="AN77" i="98"/>
  <c r="AX76" i="98"/>
  <c r="AW76" i="98"/>
  <c r="AV76" i="98"/>
  <c r="AU76" i="98"/>
  <c r="AN76" i="98"/>
  <c r="AX75" i="98"/>
  <c r="AW75" i="98"/>
  <c r="AV75" i="98"/>
  <c r="AU75" i="98"/>
  <c r="AN75" i="98"/>
  <c r="AX74" i="98"/>
  <c r="AW74" i="98"/>
  <c r="AV74" i="98"/>
  <c r="AU74" i="98"/>
  <c r="AN74" i="98"/>
  <c r="AX73" i="98"/>
  <c r="AW73" i="98"/>
  <c r="AV73" i="98"/>
  <c r="AU73" i="98"/>
  <c r="AN73" i="98"/>
  <c r="AX72" i="98"/>
  <c r="AW72" i="98"/>
  <c r="AV72" i="98"/>
  <c r="AU72" i="98"/>
  <c r="AN72" i="98"/>
  <c r="AX71" i="98"/>
  <c r="AW71" i="98"/>
  <c r="AV71" i="98"/>
  <c r="AU71" i="98"/>
  <c r="AN71" i="98"/>
  <c r="AX70" i="98"/>
  <c r="AW70" i="98"/>
  <c r="AV70" i="98"/>
  <c r="AU70" i="98"/>
  <c r="AN70" i="98"/>
  <c r="AX69" i="98"/>
  <c r="AW69" i="98"/>
  <c r="AV69" i="98"/>
  <c r="AU69" i="98"/>
  <c r="AN69" i="98"/>
  <c r="AX68" i="98"/>
  <c r="AW68" i="98"/>
  <c r="AV68" i="98"/>
  <c r="AU68" i="98"/>
  <c r="AN68" i="98"/>
  <c r="AX67" i="98"/>
  <c r="AW67" i="98"/>
  <c r="AV67" i="98"/>
  <c r="AU67" i="98"/>
  <c r="AN67" i="98"/>
  <c r="AX66" i="98"/>
  <c r="AW66" i="98"/>
  <c r="AV66" i="98"/>
  <c r="AU66" i="98"/>
  <c r="AN66" i="98"/>
  <c r="AX65" i="98"/>
  <c r="AW65" i="98"/>
  <c r="AV65" i="98"/>
  <c r="AU65" i="98"/>
  <c r="AN65" i="98"/>
  <c r="AX64" i="98"/>
  <c r="AW64" i="98"/>
  <c r="AV64" i="98"/>
  <c r="AU64" i="98"/>
  <c r="AN64" i="98"/>
  <c r="AX63" i="98"/>
  <c r="AW63" i="98"/>
  <c r="AV63" i="98"/>
  <c r="AU63" i="98"/>
  <c r="AN63" i="98"/>
  <c r="AX62" i="98"/>
  <c r="AW62" i="98"/>
  <c r="AV62" i="98"/>
  <c r="AU62" i="98"/>
  <c r="AN62" i="98"/>
  <c r="AX61" i="98"/>
  <c r="AW61" i="98"/>
  <c r="AV61" i="98"/>
  <c r="AU61" i="98"/>
  <c r="AN61" i="98"/>
  <c r="AX60" i="98"/>
  <c r="AW60" i="98"/>
  <c r="AV60" i="98"/>
  <c r="AU60" i="98"/>
  <c r="AN60" i="98"/>
  <c r="AX55" i="98"/>
  <c r="AW55" i="98"/>
  <c r="AV55" i="98"/>
  <c r="AU55" i="98"/>
  <c r="AN55" i="98"/>
  <c r="AX54" i="98"/>
  <c r="AW54" i="98"/>
  <c r="AV54" i="98"/>
  <c r="AU54" i="98"/>
  <c r="AN54" i="98"/>
  <c r="AX53" i="98"/>
  <c r="AW53" i="98"/>
  <c r="AV53" i="98"/>
  <c r="AU53" i="98"/>
  <c r="AN53" i="98"/>
  <c r="AX52" i="98"/>
  <c r="AW52" i="98"/>
  <c r="AV52" i="98"/>
  <c r="AU52" i="98"/>
  <c r="AN52" i="98"/>
  <c r="AX51" i="98"/>
  <c r="AW51" i="98"/>
  <c r="AV51" i="98"/>
  <c r="AU51" i="98"/>
  <c r="AN51" i="98"/>
  <c r="AX50" i="98"/>
  <c r="AW50" i="98"/>
  <c r="AV50" i="98"/>
  <c r="AU50" i="98"/>
  <c r="AN50" i="98"/>
  <c r="AX49" i="98"/>
  <c r="AW49" i="98"/>
  <c r="AV49" i="98"/>
  <c r="AU49" i="98"/>
  <c r="AN49" i="98"/>
  <c r="AX48" i="98"/>
  <c r="AW48" i="98"/>
  <c r="AV48" i="98"/>
  <c r="AU48" i="98"/>
  <c r="AN48" i="98"/>
  <c r="AX47" i="98"/>
  <c r="AW47" i="98"/>
  <c r="AV47" i="98"/>
  <c r="AU47" i="98"/>
  <c r="AN47" i="98"/>
  <c r="AX46" i="98"/>
  <c r="AW46" i="98"/>
  <c r="AV46" i="98"/>
  <c r="AU46" i="98"/>
  <c r="AN46" i="98"/>
  <c r="AX45" i="98"/>
  <c r="AW45" i="98"/>
  <c r="AV45" i="98"/>
  <c r="AU45" i="98"/>
  <c r="AN45" i="98"/>
  <c r="AX44" i="98"/>
  <c r="AW44" i="98"/>
  <c r="AV44" i="98"/>
  <c r="AU44" i="98"/>
  <c r="AN44" i="98"/>
  <c r="AX43" i="98"/>
  <c r="AW43" i="98"/>
  <c r="AV43" i="98"/>
  <c r="AU43" i="98"/>
  <c r="AN43" i="98"/>
  <c r="AX42" i="98"/>
  <c r="AW42" i="98"/>
  <c r="AV42" i="98"/>
  <c r="AU42" i="98"/>
  <c r="AN42" i="98"/>
  <c r="AX41" i="98"/>
  <c r="AW41" i="98"/>
  <c r="AV41" i="98"/>
  <c r="AU41" i="98"/>
  <c r="AN41" i="98"/>
  <c r="AX40" i="98"/>
  <c r="AW40" i="98"/>
  <c r="AV40" i="98"/>
  <c r="AU40" i="98"/>
  <c r="AN40" i="98"/>
  <c r="AX39" i="98"/>
  <c r="AW39" i="98"/>
  <c r="AV39" i="98"/>
  <c r="AU39" i="98"/>
  <c r="AN39" i="98"/>
  <c r="AX38" i="98"/>
  <c r="AW38" i="98"/>
  <c r="AV38" i="98"/>
  <c r="AU38" i="98"/>
  <c r="AN38" i="98"/>
  <c r="AX37" i="98"/>
  <c r="AW37" i="98"/>
  <c r="AV37" i="98"/>
  <c r="AU37" i="98"/>
  <c r="AN37" i="98"/>
  <c r="AX36" i="98"/>
  <c r="AW36" i="98"/>
  <c r="AV36" i="98"/>
  <c r="AU36" i="98"/>
  <c r="AN36" i="98"/>
  <c r="AX35" i="98"/>
  <c r="AW35" i="98"/>
  <c r="AV35" i="98"/>
  <c r="AU35" i="98"/>
  <c r="AN35" i="98"/>
  <c r="AX34" i="98"/>
  <c r="AW34" i="98"/>
  <c r="AV34" i="98"/>
  <c r="AU34" i="98"/>
  <c r="AN34" i="98"/>
  <c r="AX33" i="98"/>
  <c r="AW33" i="98"/>
  <c r="AV33" i="98"/>
  <c r="AU33" i="98"/>
  <c r="AN33" i="98"/>
  <c r="AX32" i="98"/>
  <c r="AW32" i="98"/>
  <c r="AV32" i="98"/>
  <c r="AU32" i="98"/>
  <c r="AN32" i="98"/>
  <c r="B41" i="97"/>
  <c r="D13" i="213" s="1"/>
  <c r="D5" i="101" s="1"/>
  <c r="AB41" i="97"/>
  <c r="AD13" i="213" s="1"/>
  <c r="AD5" i="101" s="1"/>
  <c r="AA41" i="97"/>
  <c r="AC13" i="213" s="1"/>
  <c r="AC5" i="101" s="1"/>
  <c r="Z41" i="97"/>
  <c r="AB13" i="213" s="1"/>
  <c r="AB5" i="101" s="1"/>
  <c r="Y41" i="97"/>
  <c r="AA13" i="213" s="1"/>
  <c r="AA5" i="101" s="1"/>
  <c r="X41" i="97"/>
  <c r="Z13" i="213" s="1"/>
  <c r="Z5" i="101" s="1"/>
  <c r="W41" i="97"/>
  <c r="Y13" i="213" s="1"/>
  <c r="Y5" i="101" s="1"/>
  <c r="V41" i="97"/>
  <c r="X13" i="213" s="1"/>
  <c r="X5" i="101" s="1"/>
  <c r="U41" i="97"/>
  <c r="W13" i="213" s="1"/>
  <c r="W5" i="101" s="1"/>
  <c r="T41" i="97"/>
  <c r="V13" i="213" s="1"/>
  <c r="V5" i="101" s="1"/>
  <c r="S41" i="97"/>
  <c r="U13" i="213" s="1"/>
  <c r="U5" i="101" s="1"/>
  <c r="R41" i="97"/>
  <c r="T13" i="213" s="1"/>
  <c r="T5" i="101" s="1"/>
  <c r="Q41" i="97"/>
  <c r="S13" i="213" s="1"/>
  <c r="S5" i="101" s="1"/>
  <c r="P41" i="97"/>
  <c r="R13" i="213" s="1"/>
  <c r="R5" i="101" s="1"/>
  <c r="O41" i="97"/>
  <c r="Q13" i="213" s="1"/>
  <c r="Q5" i="101" s="1"/>
  <c r="N41" i="97"/>
  <c r="P13" i="213" s="1"/>
  <c r="P5" i="101" s="1"/>
  <c r="M41" i="97"/>
  <c r="O13" i="213" s="1"/>
  <c r="O5" i="101" s="1"/>
  <c r="L41" i="97"/>
  <c r="N13" i="213" s="1"/>
  <c r="N5" i="101" s="1"/>
  <c r="K41" i="97"/>
  <c r="M13" i="213" s="1"/>
  <c r="M5" i="101" s="1"/>
  <c r="J41" i="97"/>
  <c r="L13" i="213" s="1"/>
  <c r="L5" i="101" s="1"/>
  <c r="I41" i="97"/>
  <c r="K13" i="213" s="1"/>
  <c r="K5" i="101" s="1"/>
  <c r="H41" i="97"/>
  <c r="J13" i="213" s="1"/>
  <c r="J5" i="101" s="1"/>
  <c r="G41" i="97"/>
  <c r="I13" i="213" s="1"/>
  <c r="I5" i="101" s="1"/>
  <c r="F41" i="97"/>
  <c r="H13" i="213" s="1"/>
  <c r="H5" i="101" s="1"/>
  <c r="E41" i="97"/>
  <c r="G13" i="213" s="1"/>
  <c r="G5" i="101" s="1"/>
  <c r="D41" i="97"/>
  <c r="F13" i="213" s="1"/>
  <c r="F5" i="101" s="1"/>
  <c r="C41" i="97"/>
  <c r="E13" i="213" s="1"/>
  <c r="E5" i="101" s="1"/>
  <c r="B61" i="97"/>
  <c r="D15" i="213" s="1"/>
  <c r="D7" i="101" s="1"/>
  <c r="C61" i="97"/>
  <c r="E15" i="213" s="1"/>
  <c r="E7" i="101" s="1"/>
  <c r="D61" i="97"/>
  <c r="F15" i="213" s="1"/>
  <c r="F7" i="101" s="1"/>
  <c r="E61" i="97"/>
  <c r="G15" i="213" s="1"/>
  <c r="G7" i="101" s="1"/>
  <c r="F61" i="97"/>
  <c r="H15" i="213" s="1"/>
  <c r="H7" i="101" s="1"/>
  <c r="G61" i="97"/>
  <c r="I15" i="213" s="1"/>
  <c r="I7" i="101" s="1"/>
  <c r="H61" i="97"/>
  <c r="J15" i="213" s="1"/>
  <c r="J7" i="101" s="1"/>
  <c r="I61" i="97"/>
  <c r="K15" i="213" s="1"/>
  <c r="K7" i="101" s="1"/>
  <c r="J61" i="97"/>
  <c r="L15" i="213" s="1"/>
  <c r="L7" i="101" s="1"/>
  <c r="K61" i="97"/>
  <c r="M15" i="213" s="1"/>
  <c r="M7" i="101" s="1"/>
  <c r="L61" i="97"/>
  <c r="N15" i="213" s="1"/>
  <c r="N7" i="101" s="1"/>
  <c r="M61" i="97"/>
  <c r="O15" i="213" s="1"/>
  <c r="O7" i="101" s="1"/>
  <c r="N61" i="97"/>
  <c r="P15" i="213" s="1"/>
  <c r="P7" i="101" s="1"/>
  <c r="O61" i="97"/>
  <c r="Q15" i="213" s="1"/>
  <c r="Q7" i="101" s="1"/>
  <c r="P61" i="97"/>
  <c r="R15" i="213" s="1"/>
  <c r="R7" i="101" s="1"/>
  <c r="Q61" i="97"/>
  <c r="S15" i="213" s="1"/>
  <c r="S7" i="101" s="1"/>
  <c r="R61" i="97"/>
  <c r="T15" i="213" s="1"/>
  <c r="T7" i="101" s="1"/>
  <c r="S61" i="97"/>
  <c r="U15" i="213" s="1"/>
  <c r="U7" i="101" s="1"/>
  <c r="T61" i="97"/>
  <c r="V15" i="213" s="1"/>
  <c r="V7" i="101" s="1"/>
  <c r="U61" i="97"/>
  <c r="W15" i="213" s="1"/>
  <c r="W7" i="101" s="1"/>
  <c r="V61" i="97"/>
  <c r="X15" i="213" s="1"/>
  <c r="X7" i="101" s="1"/>
  <c r="W61" i="97"/>
  <c r="Y15" i="213" s="1"/>
  <c r="Y7" i="101" s="1"/>
  <c r="X61" i="97"/>
  <c r="Z15" i="213" s="1"/>
  <c r="Z7" i="101" s="1"/>
  <c r="Y61" i="97"/>
  <c r="AA15" i="213" s="1"/>
  <c r="AA7" i="101" s="1"/>
  <c r="Z61" i="97"/>
  <c r="AB15" i="213" s="1"/>
  <c r="AB7" i="101" s="1"/>
  <c r="AA61" i="97"/>
  <c r="AC15" i="213" s="1"/>
  <c r="AC7" i="101" s="1"/>
  <c r="AB61" i="97"/>
  <c r="AD15" i="213" s="1"/>
  <c r="AD7" i="101" s="1"/>
  <c r="C11" i="97"/>
  <c r="E10" i="213" s="1"/>
  <c r="E2" i="101" s="1"/>
  <c r="D11" i="97"/>
  <c r="F10" i="213" s="1"/>
  <c r="F2" i="101" s="1"/>
  <c r="E11" i="97"/>
  <c r="G10" i="213" s="1"/>
  <c r="G2" i="101" s="1"/>
  <c r="F11" i="97"/>
  <c r="H10" i="213" s="1"/>
  <c r="H2" i="101" s="1"/>
  <c r="G11" i="97"/>
  <c r="I10" i="213" s="1"/>
  <c r="I2" i="101" s="1"/>
  <c r="H11" i="97"/>
  <c r="J10" i="213" s="1"/>
  <c r="J2" i="101" s="1"/>
  <c r="I11" i="97"/>
  <c r="K10" i="213" s="1"/>
  <c r="K2" i="101" s="1"/>
  <c r="J11" i="97"/>
  <c r="L10" i="213" s="1"/>
  <c r="L2" i="101" s="1"/>
  <c r="K11" i="97"/>
  <c r="M10" i="213" s="1"/>
  <c r="M2" i="101" s="1"/>
  <c r="L11" i="97"/>
  <c r="N10" i="213" s="1"/>
  <c r="N2" i="101" s="1"/>
  <c r="M11" i="97"/>
  <c r="O10" i="213" s="1"/>
  <c r="O2" i="101" s="1"/>
  <c r="N11" i="97"/>
  <c r="P10" i="213" s="1"/>
  <c r="P2" i="101" s="1"/>
  <c r="O11" i="97"/>
  <c r="Q10" i="213" s="1"/>
  <c r="Q2" i="101" s="1"/>
  <c r="P11" i="97"/>
  <c r="R10" i="213" s="1"/>
  <c r="R2" i="101" s="1"/>
  <c r="Q11" i="97"/>
  <c r="S10" i="213" s="1"/>
  <c r="S2" i="101" s="1"/>
  <c r="R11" i="97"/>
  <c r="T10" i="213" s="1"/>
  <c r="T2" i="101" s="1"/>
  <c r="S11" i="97"/>
  <c r="U10" i="213" s="1"/>
  <c r="U2" i="101" s="1"/>
  <c r="T11" i="97"/>
  <c r="V10" i="213" s="1"/>
  <c r="V2" i="101" s="1"/>
  <c r="U11" i="97"/>
  <c r="W10" i="213" s="1"/>
  <c r="W2" i="101" s="1"/>
  <c r="V11" i="97"/>
  <c r="X10" i="213" s="1"/>
  <c r="X2" i="101" s="1"/>
  <c r="W11" i="97"/>
  <c r="Y10" i="213" s="1"/>
  <c r="Y2" i="101" s="1"/>
  <c r="X11" i="97"/>
  <c r="Z10" i="213" s="1"/>
  <c r="Z2" i="101" s="1"/>
  <c r="Y11" i="97"/>
  <c r="AA10" i="213" s="1"/>
  <c r="AA2" i="101" s="1"/>
  <c r="Z11" i="97"/>
  <c r="AB10" i="213" s="1"/>
  <c r="AB2" i="101" s="1"/>
  <c r="AA11" i="97"/>
  <c r="AC10" i="213" s="1"/>
  <c r="AC2" i="101" s="1"/>
  <c r="AB11" i="97"/>
  <c r="AD10" i="213" s="1"/>
  <c r="AD2" i="101" s="1"/>
  <c r="B11" i="97"/>
  <c r="D10" i="213" s="1"/>
  <c r="D2" i="101" s="1"/>
  <c r="C8" i="95"/>
  <c r="C7" i="95"/>
  <c r="C6" i="95"/>
  <c r="C5" i="95"/>
  <c r="C4" i="95"/>
  <c r="C3" i="95"/>
  <c r="H13" i="101"/>
  <c r="B58" i="228" l="1"/>
  <c r="AA59" i="228" s="1"/>
  <c r="AA60" i="228" s="1"/>
  <c r="AA61" i="228" s="1"/>
  <c r="AA62" i="228" s="1"/>
  <c r="AA63" i="228" s="1"/>
  <c r="AA64" i="228" s="1"/>
  <c r="AA65" i="228" s="1"/>
  <c r="AA66" i="228" s="1"/>
  <c r="AA67" i="228" s="1"/>
  <c r="AA68" i="228" s="1"/>
  <c r="AA69" i="228" s="1"/>
  <c r="AA70" i="228" s="1"/>
  <c r="AA71" i="228" s="1"/>
  <c r="AA72" i="228" s="1"/>
  <c r="AA73" i="228" s="1"/>
  <c r="AA74" i="228" s="1"/>
  <c r="AA75" i="228" s="1"/>
  <c r="AA76" i="228" s="1"/>
  <c r="AA77" i="228" s="1"/>
  <c r="AA78" i="228" s="1"/>
  <c r="AA79" i="228" s="1"/>
  <c r="AA80" i="228" s="1"/>
  <c r="AA81" i="228" s="1"/>
  <c r="AA82" i="228" s="1"/>
  <c r="AA83" i="228" s="1"/>
  <c r="A4" i="230"/>
  <c r="D9" i="232"/>
  <c r="B86" i="228"/>
  <c r="AA87" i="228" s="1"/>
  <c r="AA88" i="228" s="1"/>
  <c r="AA89" i="228" s="1"/>
  <c r="AA90" i="228" s="1"/>
  <c r="AA91" i="228" s="1"/>
  <c r="AA92" i="228" s="1"/>
  <c r="AA93" i="228" s="1"/>
  <c r="AA94" i="228" s="1"/>
  <c r="AA95" i="228" s="1"/>
  <c r="AA96" i="228" s="1"/>
  <c r="AA97" i="228" s="1"/>
  <c r="AA98" i="228" s="1"/>
  <c r="AA99" i="228" s="1"/>
  <c r="AA100" i="228" s="1"/>
  <c r="AA101" i="228" s="1"/>
  <c r="AA102" i="228" s="1"/>
  <c r="AA103" i="228" s="1"/>
  <c r="AA104" i="228" s="1"/>
  <c r="AA105" i="228" s="1"/>
  <c r="AA106" i="228" s="1"/>
  <c r="AA107" i="228" s="1"/>
  <c r="AA108" i="228" s="1"/>
  <c r="AA109" i="228" s="1"/>
  <c r="AA110" i="228" s="1"/>
  <c r="AA111" i="228" s="1"/>
  <c r="A5" i="230"/>
  <c r="D10" i="232"/>
  <c r="B142" i="228"/>
  <c r="AA143" i="228" s="1"/>
  <c r="AA144" i="228" s="1"/>
  <c r="AA145" i="228" s="1"/>
  <c r="AA146" i="228" s="1"/>
  <c r="AA147" i="228" s="1"/>
  <c r="AA148" i="228" s="1"/>
  <c r="AA149" i="228" s="1"/>
  <c r="AA150" i="228" s="1"/>
  <c r="AA151" i="228" s="1"/>
  <c r="AA152" i="228" s="1"/>
  <c r="AA153" i="228" s="1"/>
  <c r="AA154" i="228" s="1"/>
  <c r="AA155" i="228" s="1"/>
  <c r="AA156" i="228" s="1"/>
  <c r="AA157" i="228" s="1"/>
  <c r="AA158" i="228" s="1"/>
  <c r="AA159" i="228" s="1"/>
  <c r="AA160" i="228" s="1"/>
  <c r="AA161" i="228" s="1"/>
  <c r="AA162" i="228" s="1"/>
  <c r="AA163" i="228" s="1"/>
  <c r="AA164" i="228" s="1"/>
  <c r="AA165" i="228" s="1"/>
  <c r="AA166" i="228" s="1"/>
  <c r="AA167" i="228" s="1"/>
  <c r="D12" i="232"/>
  <c r="A7" i="230"/>
  <c r="B2" i="228"/>
  <c r="AA3" i="228" s="1"/>
  <c r="AA4" i="228" s="1"/>
  <c r="AA5" i="228" s="1"/>
  <c r="AA6" i="228" s="1"/>
  <c r="AA7" i="228" s="1"/>
  <c r="AA8" i="228" s="1"/>
  <c r="AA9" i="228" s="1"/>
  <c r="AA10" i="228" s="1"/>
  <c r="AA11" i="228" s="1"/>
  <c r="AA12" i="228" s="1"/>
  <c r="AA13" i="228" s="1"/>
  <c r="AA14" i="228" s="1"/>
  <c r="AA15" i="228" s="1"/>
  <c r="AA16" i="228" s="1"/>
  <c r="AA17" i="228" s="1"/>
  <c r="AA18" i="228" s="1"/>
  <c r="AA19" i="228" s="1"/>
  <c r="AA20" i="228" s="1"/>
  <c r="AA21" i="228" s="1"/>
  <c r="AA22" i="228" s="1"/>
  <c r="AA23" i="228" s="1"/>
  <c r="AA24" i="228" s="1"/>
  <c r="AA25" i="228" s="1"/>
  <c r="AA26" i="228" s="1"/>
  <c r="AA27" i="228" s="1"/>
  <c r="A2" i="230"/>
  <c r="D7" i="232"/>
  <c r="B30" i="228"/>
  <c r="AA31" i="228" s="1"/>
  <c r="AA32" i="228" s="1"/>
  <c r="AA33" i="228" s="1"/>
  <c r="AA34" i="228" s="1"/>
  <c r="AA35" i="228" s="1"/>
  <c r="AA36" i="228" s="1"/>
  <c r="AA37" i="228" s="1"/>
  <c r="AA38" i="228" s="1"/>
  <c r="AA39" i="228" s="1"/>
  <c r="AA40" i="228" s="1"/>
  <c r="AA41" i="228" s="1"/>
  <c r="AA42" i="228" s="1"/>
  <c r="AA43" i="228" s="1"/>
  <c r="AA44" i="228" s="1"/>
  <c r="AA45" i="228" s="1"/>
  <c r="AA46" i="228" s="1"/>
  <c r="AA47" i="228" s="1"/>
  <c r="AA48" i="228" s="1"/>
  <c r="AA49" i="228" s="1"/>
  <c r="AA50" i="228" s="1"/>
  <c r="AA51" i="228" s="1"/>
  <c r="AA52" i="228" s="1"/>
  <c r="AA53" i="228" s="1"/>
  <c r="AA54" i="228" s="1"/>
  <c r="AA55" i="228" s="1"/>
  <c r="D8" i="232"/>
  <c r="A3" i="230"/>
  <c r="B114" i="228"/>
  <c r="AA115" i="228" s="1"/>
  <c r="AA116" i="228" s="1"/>
  <c r="AA117" i="228" s="1"/>
  <c r="AA118" i="228" s="1"/>
  <c r="AA119" i="228" s="1"/>
  <c r="AA120" i="228" s="1"/>
  <c r="AA121" i="228" s="1"/>
  <c r="AA122" i="228" s="1"/>
  <c r="AA123" i="228" s="1"/>
  <c r="AA124" i="228" s="1"/>
  <c r="AA125" i="228" s="1"/>
  <c r="AA126" i="228" s="1"/>
  <c r="AA127" i="228" s="1"/>
  <c r="AA128" i="228" s="1"/>
  <c r="AA129" i="228" s="1"/>
  <c r="AA130" i="228" s="1"/>
  <c r="AA131" i="228" s="1"/>
  <c r="AA132" i="228" s="1"/>
  <c r="AA133" i="228" s="1"/>
  <c r="AA134" i="228" s="1"/>
  <c r="AA135" i="228" s="1"/>
  <c r="AA136" i="228" s="1"/>
  <c r="AA137" i="228" s="1"/>
  <c r="AA138" i="228" s="1"/>
  <c r="AA139" i="228" s="1"/>
  <c r="A6" i="230"/>
  <c r="D11" i="232"/>
  <c r="G2" i="129"/>
  <c r="A9" i="134"/>
  <c r="B2" i="129"/>
  <c r="A4" i="134"/>
  <c r="A5" i="134"/>
  <c r="C2" i="129"/>
  <c r="A6" i="134"/>
  <c r="D2" i="129"/>
  <c r="E2" i="129"/>
  <c r="A7" i="134"/>
  <c r="A43" i="97"/>
  <c r="F2" i="129"/>
  <c r="A8" i="134"/>
  <c r="C14" i="213"/>
  <c r="B14" i="213" s="1"/>
  <c r="B114" i="98"/>
  <c r="AL115" i="98" s="1"/>
  <c r="AL116" i="98" s="1"/>
  <c r="AL117" i="98" s="1"/>
  <c r="AL118" i="98" s="1"/>
  <c r="AL119" i="98" s="1"/>
  <c r="AL120" i="98" s="1"/>
  <c r="AL121" i="98" s="1"/>
  <c r="AL122" i="98" s="1"/>
  <c r="AL123" i="98" s="1"/>
  <c r="AL124" i="98" s="1"/>
  <c r="AL125" i="98" s="1"/>
  <c r="AL126" i="98" s="1"/>
  <c r="AL127" i="98" s="1"/>
  <c r="AL128" i="98" s="1"/>
  <c r="AL129" i="98" s="1"/>
  <c r="AL130" i="98" s="1"/>
  <c r="AL131" i="98" s="1"/>
  <c r="AL132" i="98" s="1"/>
  <c r="AL133" i="98" s="1"/>
  <c r="AL134" i="98" s="1"/>
  <c r="AL135" i="98" s="1"/>
  <c r="AL136" i="98" s="1"/>
  <c r="AL137" i="98" s="1"/>
  <c r="AL138" i="98" s="1"/>
  <c r="AL139" i="98" s="1"/>
  <c r="C15" i="213"/>
  <c r="B15" i="213" s="1"/>
  <c r="B142" i="98"/>
  <c r="AL143" i="98" s="1"/>
  <c r="AL144" i="98" s="1"/>
  <c r="AL145" i="98" s="1"/>
  <c r="AL146" i="98" s="1"/>
  <c r="AL147" i="98" s="1"/>
  <c r="AL148" i="98" s="1"/>
  <c r="AL149" i="98" s="1"/>
  <c r="AL150" i="98" s="1"/>
  <c r="AL151" i="98" s="1"/>
  <c r="AL152" i="98" s="1"/>
  <c r="AL153" i="98" s="1"/>
  <c r="AL154" i="98" s="1"/>
  <c r="AL155" i="98" s="1"/>
  <c r="AL156" i="98" s="1"/>
  <c r="AL157" i="98" s="1"/>
  <c r="AL158" i="98" s="1"/>
  <c r="AL159" i="98" s="1"/>
  <c r="AL160" i="98" s="1"/>
  <c r="AL161" i="98" s="1"/>
  <c r="AL162" i="98" s="1"/>
  <c r="AL163" i="98" s="1"/>
  <c r="AL164" i="98" s="1"/>
  <c r="AL165" i="98" s="1"/>
  <c r="AL166" i="98" s="1"/>
  <c r="AL167" i="98" s="1"/>
  <c r="C12" i="213"/>
  <c r="C4" i="101" s="1"/>
  <c r="B58" i="98"/>
  <c r="AL59" i="98" s="1"/>
  <c r="AL60" i="98" s="1"/>
  <c r="AL61" i="98" s="1"/>
  <c r="AL62" i="98" s="1"/>
  <c r="AL63" i="98" s="1"/>
  <c r="AL64" i="98" s="1"/>
  <c r="AL65" i="98" s="1"/>
  <c r="AL66" i="98" s="1"/>
  <c r="AL67" i="98" s="1"/>
  <c r="AL68" i="98" s="1"/>
  <c r="AL69" i="98" s="1"/>
  <c r="AL70" i="98" s="1"/>
  <c r="AL71" i="98" s="1"/>
  <c r="AL72" i="98" s="1"/>
  <c r="AL73" i="98" s="1"/>
  <c r="AL74" i="98" s="1"/>
  <c r="AL75" i="98" s="1"/>
  <c r="AL76" i="98" s="1"/>
  <c r="AL77" i="98" s="1"/>
  <c r="AL78" i="98" s="1"/>
  <c r="AL79" i="98" s="1"/>
  <c r="AL80" i="98" s="1"/>
  <c r="AL81" i="98" s="1"/>
  <c r="AL82" i="98" s="1"/>
  <c r="AL83" i="98" s="1"/>
  <c r="C13" i="213"/>
  <c r="C5" i="101" s="1"/>
  <c r="B86" i="98"/>
  <c r="AL87" i="98" s="1"/>
  <c r="AL88" i="98" s="1"/>
  <c r="AL89" i="98" s="1"/>
  <c r="AL90" i="98" s="1"/>
  <c r="AL91" i="98" s="1"/>
  <c r="AL92" i="98" s="1"/>
  <c r="AL93" i="98" s="1"/>
  <c r="AL94" i="98" s="1"/>
  <c r="AL95" i="98" s="1"/>
  <c r="AL96" i="98" s="1"/>
  <c r="AL97" i="98" s="1"/>
  <c r="AL98" i="98" s="1"/>
  <c r="AL99" i="98" s="1"/>
  <c r="AL100" i="98" s="1"/>
  <c r="AL101" i="98" s="1"/>
  <c r="AL102" i="98" s="1"/>
  <c r="AL103" i="98" s="1"/>
  <c r="AL104" i="98" s="1"/>
  <c r="AL105" i="98" s="1"/>
  <c r="AL106" i="98" s="1"/>
  <c r="AL107" i="98" s="1"/>
  <c r="AL108" i="98" s="1"/>
  <c r="AL109" i="98" s="1"/>
  <c r="AL110" i="98" s="1"/>
  <c r="AL111" i="98" s="1"/>
  <c r="C11" i="213"/>
  <c r="B11" i="213" s="1"/>
  <c r="B30" i="98"/>
  <c r="AL31" i="98" s="1"/>
  <c r="AL32" i="98" s="1"/>
  <c r="AL33" i="98" s="1"/>
  <c r="AL34" i="98" s="1"/>
  <c r="AL35" i="98" s="1"/>
  <c r="AL36" i="98" s="1"/>
  <c r="AL37" i="98" s="1"/>
  <c r="AL38" i="98" s="1"/>
  <c r="AL39" i="98" s="1"/>
  <c r="AL40" i="98" s="1"/>
  <c r="AL41" i="98" s="1"/>
  <c r="AL42" i="98" s="1"/>
  <c r="AL43" i="98" s="1"/>
  <c r="AL44" i="98" s="1"/>
  <c r="AL45" i="98" s="1"/>
  <c r="AL46" i="98" s="1"/>
  <c r="AL47" i="98" s="1"/>
  <c r="AL48" i="98" s="1"/>
  <c r="AL49" i="98" s="1"/>
  <c r="AL50" i="98" s="1"/>
  <c r="AL51" i="98" s="1"/>
  <c r="AL52" i="98" s="1"/>
  <c r="AL53" i="98" s="1"/>
  <c r="AL54" i="98" s="1"/>
  <c r="AL55" i="98" s="1"/>
  <c r="A13" i="97"/>
  <c r="C10" i="213"/>
  <c r="B10" i="213" s="1"/>
  <c r="A3" i="97"/>
  <c r="B2" i="98"/>
  <c r="AL3" i="98" s="1"/>
  <c r="A3" i="223"/>
  <c r="A4" i="223"/>
  <c r="A5" i="223"/>
  <c r="A7" i="223"/>
  <c r="A6" i="223"/>
  <c r="A2" i="223"/>
  <c r="C5" i="213"/>
  <c r="B5" i="213" s="1"/>
  <c r="A4" i="100"/>
  <c r="D9" i="167"/>
  <c r="A23" i="97"/>
  <c r="G1" i="95"/>
  <c r="D2" i="131" s="1"/>
  <c r="D29" i="131" s="1"/>
  <c r="C6" i="213"/>
  <c r="B6" i="213" s="1"/>
  <c r="A5" i="100"/>
  <c r="D10" i="167"/>
  <c r="H1" i="95"/>
  <c r="E2" i="131" s="1"/>
  <c r="E29" i="131" s="1"/>
  <c r="A33" i="97"/>
  <c r="C8" i="213"/>
  <c r="B8" i="213" s="1"/>
  <c r="A7" i="100"/>
  <c r="D12" i="167"/>
  <c r="A53" i="97"/>
  <c r="J1" i="95"/>
  <c r="G2" i="131" s="1"/>
  <c r="G29" i="131" s="1"/>
  <c r="C7" i="213"/>
  <c r="B7" i="213" s="1"/>
  <c r="D11" i="167"/>
  <c r="A6" i="100"/>
  <c r="I1" i="95"/>
  <c r="F2" i="131" s="1"/>
  <c r="F29" i="131" s="1"/>
  <c r="C3" i="213"/>
  <c r="A2" i="100"/>
  <c r="D7" i="167"/>
  <c r="E1" i="95"/>
  <c r="B2" i="131" s="1"/>
  <c r="B29" i="131" s="1"/>
  <c r="C4" i="213"/>
  <c r="B4" i="213" s="1"/>
  <c r="A3" i="100"/>
  <c r="D8" i="167"/>
  <c r="F1" i="95"/>
  <c r="C2" i="131" s="1"/>
  <c r="C29" i="131" s="1"/>
  <c r="BB63" i="98"/>
  <c r="BJ63" i="98"/>
  <c r="BF83" i="98"/>
  <c r="BC63" i="98"/>
  <c r="BK63" i="98"/>
  <c r="BG83" i="98"/>
  <c r="BE83" i="98"/>
  <c r="BD63" i="98"/>
  <c r="BL63" i="98"/>
  <c r="BH83" i="98"/>
  <c r="BI63" i="98"/>
  <c r="BE63" i="98"/>
  <c r="BI83" i="98"/>
  <c r="BF63" i="98"/>
  <c r="BB83" i="98"/>
  <c r="BJ83" i="98"/>
  <c r="BG63" i="98"/>
  <c r="BC83" i="98"/>
  <c r="BK83" i="98"/>
  <c r="BH63" i="98"/>
  <c r="BD83" i="98"/>
  <c r="BL83" i="98"/>
  <c r="BI35" i="98"/>
  <c r="BB35" i="98"/>
  <c r="BJ35" i="98"/>
  <c r="BD35" i="98"/>
  <c r="BL35" i="98"/>
  <c r="BC35" i="98"/>
  <c r="BK35" i="98"/>
  <c r="BE35" i="98"/>
  <c r="BF35" i="98"/>
  <c r="BG35" i="98"/>
  <c r="BH35" i="98"/>
  <c r="BF55" i="98"/>
  <c r="BG55" i="98"/>
  <c r="BH55" i="98"/>
  <c r="BB55" i="98"/>
  <c r="BJ55" i="98"/>
  <c r="AY32" i="98"/>
  <c r="AY34" i="98"/>
  <c r="AY61" i="98"/>
  <c r="AY42" i="98"/>
  <c r="AY72" i="98"/>
  <c r="AY73" i="98"/>
  <c r="AY80" i="98"/>
  <c r="AY81" i="98"/>
  <c r="AY38" i="98"/>
  <c r="AY45" i="98"/>
  <c r="AY51" i="98"/>
  <c r="AY53" i="98"/>
  <c r="AY76" i="98"/>
  <c r="AY35" i="98"/>
  <c r="BM35" i="98" s="1"/>
  <c r="BE55" i="98"/>
  <c r="AY43" i="98"/>
  <c r="AY46" i="98"/>
  <c r="AY54" i="98"/>
  <c r="AY62" i="98"/>
  <c r="AY71" i="98"/>
  <c r="AY79" i="98"/>
  <c r="AY33" i="98"/>
  <c r="AY41" i="98"/>
  <c r="AY48" i="98"/>
  <c r="AY49" i="98"/>
  <c r="AY39" i="98"/>
  <c r="AY44" i="98"/>
  <c r="AY52" i="98"/>
  <c r="BI55" i="98"/>
  <c r="AY64" i="98"/>
  <c r="AY66" i="98"/>
  <c r="AY69" i="98"/>
  <c r="AY74" i="98"/>
  <c r="AY82" i="98"/>
  <c r="AY36" i="98"/>
  <c r="AY47" i="98"/>
  <c r="AY67" i="98"/>
  <c r="BC55" i="98"/>
  <c r="BK55" i="98"/>
  <c r="AY60" i="98"/>
  <c r="AY75" i="98"/>
  <c r="AY77" i="98"/>
  <c r="AY83" i="98"/>
  <c r="AY37" i="98"/>
  <c r="AY50" i="98"/>
  <c r="BD55" i="98"/>
  <c r="BL55" i="98"/>
  <c r="AY65" i="98"/>
  <c r="AY70" i="98"/>
  <c r="AY78" i="98"/>
  <c r="AY40" i="98"/>
  <c r="AY55" i="98"/>
  <c r="AY63" i="98"/>
  <c r="BM63" i="98" s="1"/>
  <c r="AY68" i="98"/>
  <c r="C2" i="223"/>
  <c r="I12" i="232" l="1"/>
  <c r="Q12" i="232"/>
  <c r="Y12" i="232"/>
  <c r="F12" i="232"/>
  <c r="F18" i="232" s="1"/>
  <c r="F24" i="232" s="1"/>
  <c r="J12" i="232"/>
  <c r="R12" i="232"/>
  <c r="Z12" i="232"/>
  <c r="K12" i="232"/>
  <c r="S12" i="232"/>
  <c r="AA12" i="232"/>
  <c r="L12" i="232"/>
  <c r="T12" i="232"/>
  <c r="AB12" i="232"/>
  <c r="N12" i="232"/>
  <c r="V12" i="232"/>
  <c r="AD12" i="232"/>
  <c r="G12" i="232"/>
  <c r="O12" i="232"/>
  <c r="W12" i="232"/>
  <c r="P12" i="232"/>
  <c r="U12" i="232"/>
  <c r="X12" i="232"/>
  <c r="AC12" i="232"/>
  <c r="D18" i="232"/>
  <c r="H12" i="232"/>
  <c r="M12" i="232"/>
  <c r="I8" i="232"/>
  <c r="Q8" i="232"/>
  <c r="Y8" i="232"/>
  <c r="J8" i="232"/>
  <c r="R8" i="232"/>
  <c r="Z8" i="232"/>
  <c r="K8" i="232"/>
  <c r="S8" i="232"/>
  <c r="AA8" i="232"/>
  <c r="L8" i="232"/>
  <c r="T8" i="232"/>
  <c r="AB8" i="232"/>
  <c r="N8" i="232"/>
  <c r="V8" i="232"/>
  <c r="AD8" i="232"/>
  <c r="G8" i="232"/>
  <c r="O8" i="232"/>
  <c r="W8" i="232"/>
  <c r="P8" i="232"/>
  <c r="U8" i="232"/>
  <c r="D14" i="232"/>
  <c r="X8" i="232"/>
  <c r="AC8" i="232"/>
  <c r="M8" i="232"/>
  <c r="F8" i="232"/>
  <c r="F14" i="232" s="1"/>
  <c r="F20" i="232" s="1"/>
  <c r="H8" i="232"/>
  <c r="I10" i="232"/>
  <c r="Q10" i="232"/>
  <c r="Y10" i="232"/>
  <c r="J10" i="232"/>
  <c r="R10" i="232"/>
  <c r="Z10" i="232"/>
  <c r="K10" i="232"/>
  <c r="S10" i="232"/>
  <c r="AA10" i="232"/>
  <c r="L10" i="232"/>
  <c r="T10" i="232"/>
  <c r="AB10" i="232"/>
  <c r="N10" i="232"/>
  <c r="V10" i="232"/>
  <c r="AD10" i="232"/>
  <c r="G10" i="232"/>
  <c r="O10" i="232"/>
  <c r="W10" i="232"/>
  <c r="H10" i="232"/>
  <c r="M10" i="232"/>
  <c r="P10" i="232"/>
  <c r="U10" i="232"/>
  <c r="X10" i="232"/>
  <c r="AC10" i="232"/>
  <c r="F10" i="232"/>
  <c r="F16" i="232" s="1"/>
  <c r="F22" i="232" s="1"/>
  <c r="D16" i="232"/>
  <c r="J7" i="232"/>
  <c r="R7" i="232"/>
  <c r="Z7" i="232"/>
  <c r="L7" i="232"/>
  <c r="T7" i="232"/>
  <c r="AB7" i="232"/>
  <c r="O7" i="232"/>
  <c r="W7" i="232"/>
  <c r="G7" i="232"/>
  <c r="P7" i="232"/>
  <c r="AC7" i="232"/>
  <c r="D13" i="232"/>
  <c r="Q7" i="232"/>
  <c r="AD7" i="232"/>
  <c r="V7" i="232"/>
  <c r="M7" i="232"/>
  <c r="S7" i="232"/>
  <c r="H7" i="232"/>
  <c r="U7" i="232"/>
  <c r="I7" i="232"/>
  <c r="Y7" i="232"/>
  <c r="F7" i="232"/>
  <c r="F13" i="232" s="1"/>
  <c r="F19" i="232" s="1"/>
  <c r="N7" i="232"/>
  <c r="AA7" i="232"/>
  <c r="K7" i="232"/>
  <c r="X7" i="232"/>
  <c r="I9" i="232"/>
  <c r="Q9" i="232"/>
  <c r="Y9" i="232"/>
  <c r="J9" i="232"/>
  <c r="R9" i="232"/>
  <c r="Z9" i="232"/>
  <c r="K9" i="232"/>
  <c r="S9" i="232"/>
  <c r="AA9" i="232"/>
  <c r="L9" i="232"/>
  <c r="T9" i="232"/>
  <c r="AB9" i="232"/>
  <c r="N9" i="232"/>
  <c r="V9" i="232"/>
  <c r="AD9" i="232"/>
  <c r="F9" i="232"/>
  <c r="F15" i="232" s="1"/>
  <c r="F21" i="232" s="1"/>
  <c r="G9" i="232"/>
  <c r="O9" i="232"/>
  <c r="W9" i="232"/>
  <c r="X9" i="232"/>
  <c r="AC9" i="232"/>
  <c r="U9" i="232"/>
  <c r="H9" i="232"/>
  <c r="M9" i="232"/>
  <c r="P9" i="232"/>
  <c r="D15" i="232"/>
  <c r="I11" i="232"/>
  <c r="Q11" i="232"/>
  <c r="Y11" i="232"/>
  <c r="J11" i="232"/>
  <c r="R11" i="232"/>
  <c r="Z11" i="232"/>
  <c r="K11" i="232"/>
  <c r="S11" i="232"/>
  <c r="AA11" i="232"/>
  <c r="F11" i="232"/>
  <c r="F17" i="232" s="1"/>
  <c r="F23" i="232" s="1"/>
  <c r="L11" i="232"/>
  <c r="T11" i="232"/>
  <c r="AB11" i="232"/>
  <c r="N11" i="232"/>
  <c r="V11" i="232"/>
  <c r="AD11" i="232"/>
  <c r="G11" i="232"/>
  <c r="O11" i="232"/>
  <c r="W11" i="232"/>
  <c r="H11" i="232"/>
  <c r="M11" i="232"/>
  <c r="D17" i="232"/>
  <c r="P11" i="232"/>
  <c r="U11" i="232"/>
  <c r="X11" i="232"/>
  <c r="AC11" i="232"/>
  <c r="B12" i="213"/>
  <c r="BE68" i="98"/>
  <c r="D6" i="131"/>
  <c r="D33" i="131" s="1"/>
  <c r="BC68" i="98"/>
  <c r="BC84" i="98" s="1"/>
  <c r="BP61" i="98" s="1"/>
  <c r="D17" i="131" s="1"/>
  <c r="D44" i="131" s="1"/>
  <c r="D4" i="131"/>
  <c r="D31" i="131" s="1"/>
  <c r="BJ68" i="98"/>
  <c r="D11" i="131"/>
  <c r="D39" i="131" s="1"/>
  <c r="BG68" i="98"/>
  <c r="D8" i="131"/>
  <c r="BL68" i="98"/>
  <c r="D13" i="131"/>
  <c r="D41" i="131" s="1"/>
  <c r="BB68" i="98"/>
  <c r="D3" i="131"/>
  <c r="D30" i="131" s="1"/>
  <c r="BI68" i="98"/>
  <c r="D10" i="131"/>
  <c r="D38" i="131" s="1"/>
  <c r="BF68" i="98"/>
  <c r="D7" i="131"/>
  <c r="D34" i="131" s="1"/>
  <c r="BK68" i="98"/>
  <c r="D12" i="131"/>
  <c r="D40" i="131" s="1"/>
  <c r="BC40" i="98"/>
  <c r="BC56" i="98" s="1"/>
  <c r="BP33" i="98" s="1"/>
  <c r="C17" i="131" s="1"/>
  <c r="C44" i="131" s="1"/>
  <c r="C4" i="131"/>
  <c r="C31" i="131" s="1"/>
  <c r="BL40" i="98"/>
  <c r="C13" i="131"/>
  <c r="C41" i="131" s="1"/>
  <c r="BJ40" i="98"/>
  <c r="BJ56" i="98" s="1"/>
  <c r="C11" i="131"/>
  <c r="C39" i="131" s="1"/>
  <c r="BG40" i="98"/>
  <c r="BG56" i="98" s="1"/>
  <c r="C8" i="131"/>
  <c r="BB40" i="98"/>
  <c r="BB56" i="98" s="1"/>
  <c r="C3" i="131"/>
  <c r="C30" i="131" s="1"/>
  <c r="BF40" i="98"/>
  <c r="C7" i="131"/>
  <c r="C34" i="131" s="1"/>
  <c r="BI40" i="98"/>
  <c r="BI56" i="98" s="1"/>
  <c r="C10" i="131"/>
  <c r="C38" i="131" s="1"/>
  <c r="BE40" i="98"/>
  <c r="BE56" i="98" s="1"/>
  <c r="C6" i="131"/>
  <c r="C33" i="131" s="1"/>
  <c r="BK40" i="98"/>
  <c r="BK56" i="98" s="1"/>
  <c r="C12" i="131"/>
  <c r="C40" i="131" s="1"/>
  <c r="BH68" i="98"/>
  <c r="BH84" i="98" s="1"/>
  <c r="BP66" i="98" s="1"/>
  <c r="D22" i="131" s="1"/>
  <c r="D50" i="131" s="1"/>
  <c r="D9" i="131"/>
  <c r="D37" i="131" s="1"/>
  <c r="BD68" i="98"/>
  <c r="D5" i="131"/>
  <c r="D32" i="131" s="1"/>
  <c r="BH40" i="98"/>
  <c r="C9" i="131"/>
  <c r="C37" i="131" s="1"/>
  <c r="BD40" i="98"/>
  <c r="BD56" i="98" s="1"/>
  <c r="C5" i="131"/>
  <c r="C32" i="131" s="1"/>
  <c r="C2" i="101"/>
  <c r="D18" i="167"/>
  <c r="D24" i="167" s="1"/>
  <c r="F12" i="167"/>
  <c r="F18" i="167" s="1"/>
  <c r="F24" i="167" s="1"/>
  <c r="C6" i="101"/>
  <c r="C7" i="101"/>
  <c r="B13" i="213"/>
  <c r="C3" i="101"/>
  <c r="B3" i="213"/>
  <c r="BM83" i="98"/>
  <c r="F2" i="223"/>
  <c r="BL84" i="98"/>
  <c r="BP70" i="98" s="1"/>
  <c r="D26" i="131" s="1"/>
  <c r="D54" i="131" s="1"/>
  <c r="D13" i="167"/>
  <c r="D19" i="167" s="1"/>
  <c r="F7" i="167"/>
  <c r="F13" i="167" s="1"/>
  <c r="F19" i="167" s="1"/>
  <c r="F9" i="167"/>
  <c r="F15" i="167" s="1"/>
  <c r="F21" i="167" s="1"/>
  <c r="D15" i="167"/>
  <c r="D21" i="167" s="1"/>
  <c r="BL56" i="98"/>
  <c r="BP42" i="98" s="1"/>
  <c r="C26" i="131" s="1"/>
  <c r="C54" i="131" s="1"/>
  <c r="E15" i="131"/>
  <c r="E42" i="131" s="1"/>
  <c r="D14" i="167"/>
  <c r="D20" i="167" s="1"/>
  <c r="F8" i="167"/>
  <c r="F14" i="167" s="1"/>
  <c r="F20" i="167" s="1"/>
  <c r="G15" i="131"/>
  <c r="G42" i="131" s="1"/>
  <c r="D15" i="131"/>
  <c r="D42" i="131" s="1"/>
  <c r="F10" i="167"/>
  <c r="F16" i="167" s="1"/>
  <c r="F22" i="167" s="1"/>
  <c r="D16" i="167"/>
  <c r="D22" i="167" s="1"/>
  <c r="B15" i="131"/>
  <c r="B42" i="131" s="1"/>
  <c r="F15" i="131"/>
  <c r="F42" i="131" s="1"/>
  <c r="BF56" i="98"/>
  <c r="BP36" i="98" s="1"/>
  <c r="C20" i="131" s="1"/>
  <c r="C47" i="131" s="1"/>
  <c r="C15" i="131"/>
  <c r="C42" i="131" s="1"/>
  <c r="F11" i="167"/>
  <c r="F17" i="167" s="1"/>
  <c r="F23" i="167" s="1"/>
  <c r="D17" i="167"/>
  <c r="D23" i="167" s="1"/>
  <c r="BG84" i="98"/>
  <c r="BP65" i="98" s="1"/>
  <c r="D21" i="131" s="1"/>
  <c r="BD84" i="98"/>
  <c r="BP62" i="98" s="1"/>
  <c r="D18" i="131" s="1"/>
  <c r="D45" i="131" s="1"/>
  <c r="BF84" i="98"/>
  <c r="BM68" i="98"/>
  <c r="BJ84" i="98"/>
  <c r="BI84" i="98"/>
  <c r="BE84" i="98"/>
  <c r="BK84" i="98"/>
  <c r="BB84" i="98"/>
  <c r="BM40" i="98"/>
  <c r="BH56" i="98"/>
  <c r="BM55" i="98"/>
  <c r="F6" i="134"/>
  <c r="N5" i="134"/>
  <c r="J5" i="134"/>
  <c r="C7" i="223"/>
  <c r="C6" i="223"/>
  <c r="B3" i="223"/>
  <c r="H6" i="134"/>
  <c r="K5" i="134"/>
  <c r="C5" i="223"/>
  <c r="B5" i="223"/>
  <c r="I6" i="134"/>
  <c r="I5" i="134"/>
  <c r="K6" i="134"/>
  <c r="G5" i="134"/>
  <c r="B6" i="223"/>
  <c r="C4" i="223"/>
  <c r="H5" i="134"/>
  <c r="L6" i="134"/>
  <c r="M5" i="134"/>
  <c r="C3" i="223"/>
  <c r="B2" i="223"/>
  <c r="F5" i="134"/>
  <c r="M6" i="134"/>
  <c r="G6" i="134"/>
  <c r="B4" i="223"/>
  <c r="B7" i="223"/>
  <c r="L5" i="134"/>
  <c r="N6" i="134"/>
  <c r="J6" i="134"/>
  <c r="I17" i="232" l="1"/>
  <c r="Q17" i="232"/>
  <c r="Y17" i="232"/>
  <c r="K17" i="232"/>
  <c r="S17" i="232"/>
  <c r="AA17" i="232"/>
  <c r="L17" i="232"/>
  <c r="N17" i="232"/>
  <c r="V17" i="232"/>
  <c r="AD17" i="232"/>
  <c r="O17" i="232"/>
  <c r="AB17" i="232"/>
  <c r="P17" i="232"/>
  <c r="AC17" i="232"/>
  <c r="R17" i="232"/>
  <c r="T17" i="232"/>
  <c r="G17" i="232"/>
  <c r="U17" i="232"/>
  <c r="M17" i="232"/>
  <c r="H17" i="232"/>
  <c r="W17" i="232"/>
  <c r="J17" i="232"/>
  <c r="X17" i="232"/>
  <c r="Z17" i="232"/>
  <c r="D23" i="232"/>
  <c r="I18" i="232"/>
  <c r="Q18" i="232"/>
  <c r="Y18" i="232"/>
  <c r="K18" i="232"/>
  <c r="S18" i="232"/>
  <c r="AA18" i="232"/>
  <c r="N18" i="232"/>
  <c r="V18" i="232"/>
  <c r="AD18" i="232"/>
  <c r="P18" i="232"/>
  <c r="AC18" i="232"/>
  <c r="R18" i="232"/>
  <c r="J18" i="232"/>
  <c r="G18" i="232"/>
  <c r="T18" i="232"/>
  <c r="H18" i="232"/>
  <c r="U18" i="232"/>
  <c r="W18" i="232"/>
  <c r="O18" i="232"/>
  <c r="L18" i="232"/>
  <c r="X18" i="232"/>
  <c r="M18" i="232"/>
  <c r="Z18" i="232"/>
  <c r="AB18" i="232"/>
  <c r="D24" i="232"/>
  <c r="AE7" i="232"/>
  <c r="I14" i="232"/>
  <c r="Q14" i="232"/>
  <c r="Y14" i="232"/>
  <c r="K14" i="232"/>
  <c r="S14" i="232"/>
  <c r="AA14" i="232"/>
  <c r="L14" i="232"/>
  <c r="T14" i="232"/>
  <c r="AB14" i="232"/>
  <c r="N14" i="232"/>
  <c r="V14" i="232"/>
  <c r="AD14" i="232"/>
  <c r="G14" i="232"/>
  <c r="O14" i="232"/>
  <c r="W14" i="232"/>
  <c r="P14" i="232"/>
  <c r="R14" i="232"/>
  <c r="U14" i="232"/>
  <c r="X14" i="232"/>
  <c r="Z14" i="232"/>
  <c r="H14" i="232"/>
  <c r="AC14" i="232"/>
  <c r="J14" i="232"/>
  <c r="M14" i="232"/>
  <c r="D20" i="232"/>
  <c r="I16" i="232"/>
  <c r="Q16" i="232"/>
  <c r="Y16" i="232"/>
  <c r="K16" i="232"/>
  <c r="S16" i="232"/>
  <c r="AA16" i="232"/>
  <c r="L16" i="232"/>
  <c r="T16" i="232"/>
  <c r="AB16" i="232"/>
  <c r="N16" i="232"/>
  <c r="V16" i="232"/>
  <c r="AD16" i="232"/>
  <c r="G16" i="232"/>
  <c r="W16" i="232"/>
  <c r="H16" i="232"/>
  <c r="X16" i="232"/>
  <c r="O16" i="232"/>
  <c r="U16" i="232"/>
  <c r="J16" i="232"/>
  <c r="Z16" i="232"/>
  <c r="M16" i="232"/>
  <c r="AC16" i="232"/>
  <c r="P16" i="232"/>
  <c r="R16" i="232"/>
  <c r="D22" i="232"/>
  <c r="AE10" i="232"/>
  <c r="AE11" i="232"/>
  <c r="I15" i="232"/>
  <c r="Q15" i="232"/>
  <c r="Y15" i="232"/>
  <c r="K15" i="232"/>
  <c r="S15" i="232"/>
  <c r="AA15" i="232"/>
  <c r="L15" i="232"/>
  <c r="T15" i="232"/>
  <c r="AB15" i="232"/>
  <c r="N15" i="232"/>
  <c r="V15" i="232"/>
  <c r="AD15" i="232"/>
  <c r="G15" i="232"/>
  <c r="O15" i="232"/>
  <c r="M15" i="232"/>
  <c r="P15" i="232"/>
  <c r="R15" i="232"/>
  <c r="U15" i="232"/>
  <c r="W15" i="232"/>
  <c r="AC15" i="232"/>
  <c r="X15" i="232"/>
  <c r="H15" i="232"/>
  <c r="Z15" i="232"/>
  <c r="J15" i="232"/>
  <c r="D21" i="232"/>
  <c r="I13" i="232"/>
  <c r="Q13" i="232"/>
  <c r="Y13" i="232"/>
  <c r="K13" i="232"/>
  <c r="S13" i="232"/>
  <c r="AA13" i="232"/>
  <c r="L13" i="232"/>
  <c r="T13" i="232"/>
  <c r="AB13" i="232"/>
  <c r="N13" i="232"/>
  <c r="V13" i="232"/>
  <c r="AD13" i="232"/>
  <c r="G13" i="232"/>
  <c r="O13" i="232"/>
  <c r="W13" i="232"/>
  <c r="R13" i="232"/>
  <c r="U13" i="232"/>
  <c r="H13" i="232"/>
  <c r="X13" i="232"/>
  <c r="Z13" i="232"/>
  <c r="AC13" i="232"/>
  <c r="P13" i="232"/>
  <c r="J13" i="232"/>
  <c r="M13" i="232"/>
  <c r="D19" i="232"/>
  <c r="AE8" i="232"/>
  <c r="AE9" i="232"/>
  <c r="AE12" i="232"/>
  <c r="D36" i="131"/>
  <c r="D35" i="131"/>
  <c r="C36" i="131"/>
  <c r="C35" i="131"/>
  <c r="E2" i="223"/>
  <c r="E7" i="223"/>
  <c r="E3" i="223"/>
  <c r="F4" i="223"/>
  <c r="E6" i="223"/>
  <c r="E5" i="223"/>
  <c r="F6" i="223"/>
  <c r="F5" i="223"/>
  <c r="E4" i="223"/>
  <c r="F7" i="223"/>
  <c r="F3" i="223"/>
  <c r="BM84" i="98"/>
  <c r="BP68" i="98"/>
  <c r="D24" i="131" s="1"/>
  <c r="D52" i="131" s="1"/>
  <c r="BP67" i="98"/>
  <c r="D23" i="131" s="1"/>
  <c r="D51" i="131" s="1"/>
  <c r="BP60" i="98"/>
  <c r="D16" i="131" s="1"/>
  <c r="D43" i="131" s="1"/>
  <c r="BP64" i="98"/>
  <c r="D20" i="131" s="1"/>
  <c r="D47" i="131" s="1"/>
  <c r="BP69" i="98"/>
  <c r="D25" i="131" s="1"/>
  <c r="D53" i="131" s="1"/>
  <c r="D49" i="131"/>
  <c r="BP63" i="98"/>
  <c r="D19" i="131" s="1"/>
  <c r="D46" i="131" s="1"/>
  <c r="BP39" i="98"/>
  <c r="C23" i="131" s="1"/>
  <c r="C51" i="131" s="1"/>
  <c r="BP32" i="98"/>
  <c r="C16" i="131" s="1"/>
  <c r="C43" i="131" s="1"/>
  <c r="BP34" i="98"/>
  <c r="C18" i="131" s="1"/>
  <c r="C45" i="131" s="1"/>
  <c r="BP37" i="98"/>
  <c r="C21" i="131" s="1"/>
  <c r="BP38" i="98"/>
  <c r="C22" i="131" s="1"/>
  <c r="C50" i="131" s="1"/>
  <c r="BP35" i="98"/>
  <c r="C19" i="131" s="1"/>
  <c r="C46" i="131" s="1"/>
  <c r="BM56" i="98"/>
  <c r="BP40" i="98"/>
  <c r="C24" i="131" s="1"/>
  <c r="C52" i="131" s="1"/>
  <c r="BP41" i="98"/>
  <c r="C25" i="131" s="1"/>
  <c r="C53" i="131" s="1"/>
  <c r="P6" i="134"/>
  <c r="O5" i="134"/>
  <c r="P5" i="134"/>
  <c r="I21" i="232" l="1"/>
  <c r="Q21" i="232"/>
  <c r="Y21" i="232"/>
  <c r="K21" i="232"/>
  <c r="S21" i="232"/>
  <c r="AA21" i="232"/>
  <c r="N21" i="232"/>
  <c r="V21" i="232"/>
  <c r="AD21" i="232"/>
  <c r="H21" i="232"/>
  <c r="U21" i="232"/>
  <c r="J21" i="232"/>
  <c r="W21" i="232"/>
  <c r="O21" i="232"/>
  <c r="L21" i="232"/>
  <c r="X21" i="232"/>
  <c r="M21" i="232"/>
  <c r="Z21" i="232"/>
  <c r="AB21" i="232"/>
  <c r="T21" i="232"/>
  <c r="P21" i="232"/>
  <c r="AC21" i="232"/>
  <c r="R21" i="232"/>
  <c r="G21" i="232"/>
  <c r="AE18" i="232"/>
  <c r="AE17" i="232"/>
  <c r="AE16" i="232"/>
  <c r="I22" i="232"/>
  <c r="Q22" i="232"/>
  <c r="Y22" i="232"/>
  <c r="K22" i="232"/>
  <c r="S22" i="232"/>
  <c r="AA22" i="232"/>
  <c r="N22" i="232"/>
  <c r="V22" i="232"/>
  <c r="AD22" i="232"/>
  <c r="J22" i="232"/>
  <c r="W22" i="232"/>
  <c r="L22" i="232"/>
  <c r="X22" i="232"/>
  <c r="P22" i="232"/>
  <c r="G22" i="232"/>
  <c r="H22" i="232"/>
  <c r="M22" i="232"/>
  <c r="Z22" i="232"/>
  <c r="O22" i="232"/>
  <c r="AB22" i="232"/>
  <c r="AC22" i="232"/>
  <c r="T22" i="232"/>
  <c r="R22" i="232"/>
  <c r="U22" i="232"/>
  <c r="AE14" i="232"/>
  <c r="AE15" i="232"/>
  <c r="I20" i="232"/>
  <c r="Q20" i="232"/>
  <c r="Y20" i="232"/>
  <c r="K20" i="232"/>
  <c r="S20" i="232"/>
  <c r="AA20" i="232"/>
  <c r="N20" i="232"/>
  <c r="V20" i="232"/>
  <c r="AD20" i="232"/>
  <c r="G20" i="232"/>
  <c r="T20" i="232"/>
  <c r="H20" i="232"/>
  <c r="U20" i="232"/>
  <c r="M20" i="232"/>
  <c r="J20" i="232"/>
  <c r="W20" i="232"/>
  <c r="L20" i="232"/>
  <c r="X20" i="232"/>
  <c r="Z20" i="232"/>
  <c r="R20" i="232"/>
  <c r="O20" i="232"/>
  <c r="AB20" i="232"/>
  <c r="P20" i="232"/>
  <c r="AC20" i="232"/>
  <c r="AE13" i="232"/>
  <c r="I24" i="232"/>
  <c r="Q24" i="232"/>
  <c r="Y24" i="232"/>
  <c r="K24" i="232"/>
  <c r="S24" i="232"/>
  <c r="AA24" i="232"/>
  <c r="N24" i="232"/>
  <c r="V24" i="232"/>
  <c r="AD24" i="232"/>
  <c r="M24" i="232"/>
  <c r="Z24" i="232"/>
  <c r="O24" i="232"/>
  <c r="AB24" i="232"/>
  <c r="T24" i="232"/>
  <c r="J24" i="232"/>
  <c r="L24" i="232"/>
  <c r="P24" i="232"/>
  <c r="AC24" i="232"/>
  <c r="R24" i="232"/>
  <c r="G24" i="232"/>
  <c r="W24" i="232"/>
  <c r="H24" i="232"/>
  <c r="U24" i="232"/>
  <c r="X24" i="232"/>
  <c r="I19" i="232"/>
  <c r="Q19" i="232"/>
  <c r="Y19" i="232"/>
  <c r="K19" i="232"/>
  <c r="S19" i="232"/>
  <c r="AA19" i="232"/>
  <c r="N19" i="232"/>
  <c r="V19" i="232"/>
  <c r="AD19" i="232"/>
  <c r="R19" i="232"/>
  <c r="G19" i="232"/>
  <c r="T19" i="232"/>
  <c r="L19" i="232"/>
  <c r="AC19" i="232"/>
  <c r="H19" i="232"/>
  <c r="U19" i="232"/>
  <c r="J19" i="232"/>
  <c r="W19" i="232"/>
  <c r="X19" i="232"/>
  <c r="P19" i="232"/>
  <c r="M19" i="232"/>
  <c r="Z19" i="232"/>
  <c r="O19" i="232"/>
  <c r="AB19" i="232"/>
  <c r="I23" i="232"/>
  <c r="Q23" i="232"/>
  <c r="Y23" i="232"/>
  <c r="K23" i="232"/>
  <c r="S23" i="232"/>
  <c r="AA23" i="232"/>
  <c r="N23" i="232"/>
  <c r="V23" i="232"/>
  <c r="AD23" i="232"/>
  <c r="L23" i="232"/>
  <c r="X23" i="232"/>
  <c r="M23" i="232"/>
  <c r="Z23" i="232"/>
  <c r="R23" i="232"/>
  <c r="H23" i="232"/>
  <c r="O23" i="232"/>
  <c r="AB23" i="232"/>
  <c r="P23" i="232"/>
  <c r="AC23" i="232"/>
  <c r="U23" i="232"/>
  <c r="J23" i="232"/>
  <c r="W23" i="232"/>
  <c r="G23" i="232"/>
  <c r="T23" i="232"/>
  <c r="Q5" i="134"/>
  <c r="D48" i="131"/>
  <c r="C48" i="131"/>
  <c r="C49" i="131"/>
  <c r="O6" i="134"/>
  <c r="AE22" i="232" l="1"/>
  <c r="AE23" i="232"/>
  <c r="AE19" i="232"/>
  <c r="AE20" i="232"/>
  <c r="AE21" i="232"/>
  <c r="AE24" i="232"/>
  <c r="Q6" i="134"/>
  <c r="AN27" i="98"/>
  <c r="BV16" i="98" l="1"/>
  <c r="AX111" i="98" l="1"/>
  <c r="AW111" i="98"/>
  <c r="AV111" i="98"/>
  <c r="AU111" i="98"/>
  <c r="AN111" i="98"/>
  <c r="AX110" i="98"/>
  <c r="AW110" i="98"/>
  <c r="AV110" i="98"/>
  <c r="AU110" i="98"/>
  <c r="AN110" i="98"/>
  <c r="AX109" i="98"/>
  <c r="AW109" i="98"/>
  <c r="AV109" i="98"/>
  <c r="AU109" i="98"/>
  <c r="AN109" i="98"/>
  <c r="AX108" i="98"/>
  <c r="AW108" i="98"/>
  <c r="AV108" i="98"/>
  <c r="AU108" i="98"/>
  <c r="AN108" i="98"/>
  <c r="AX107" i="98"/>
  <c r="AW107" i="98"/>
  <c r="AV107" i="98"/>
  <c r="AU107" i="98"/>
  <c r="AN107" i="98"/>
  <c r="AX106" i="98"/>
  <c r="AW106" i="98"/>
  <c r="AV106" i="98"/>
  <c r="AU106" i="98"/>
  <c r="AN106" i="98"/>
  <c r="AX105" i="98"/>
  <c r="AW105" i="98"/>
  <c r="AV105" i="98"/>
  <c r="AU105" i="98"/>
  <c r="AN105" i="98"/>
  <c r="AX104" i="98"/>
  <c r="AW104" i="98"/>
  <c r="AV104" i="98"/>
  <c r="AU104" i="98"/>
  <c r="AN104" i="98"/>
  <c r="AX103" i="98"/>
  <c r="AW103" i="98"/>
  <c r="AV103" i="98"/>
  <c r="AU103" i="98"/>
  <c r="AN103" i="98"/>
  <c r="AX102" i="98"/>
  <c r="AW102" i="98"/>
  <c r="AV102" i="98"/>
  <c r="AU102" i="98"/>
  <c r="AN102" i="98"/>
  <c r="AX101" i="98"/>
  <c r="AW101" i="98"/>
  <c r="AV101" i="98"/>
  <c r="AU101" i="98"/>
  <c r="AN101" i="98"/>
  <c r="AX100" i="98"/>
  <c r="AW100" i="98"/>
  <c r="AV100" i="98"/>
  <c r="AU100" i="98"/>
  <c r="AN100" i="98"/>
  <c r="AX99" i="98"/>
  <c r="AW99" i="98"/>
  <c r="AV99" i="98"/>
  <c r="AU99" i="98"/>
  <c r="AN99" i="98"/>
  <c r="AX98" i="98"/>
  <c r="AW98" i="98"/>
  <c r="AV98" i="98"/>
  <c r="AU98" i="98"/>
  <c r="AN98" i="98"/>
  <c r="AX97" i="98"/>
  <c r="AW97" i="98"/>
  <c r="AV97" i="98"/>
  <c r="AU97" i="98"/>
  <c r="AN97" i="98"/>
  <c r="AX96" i="98"/>
  <c r="AW96" i="98"/>
  <c r="AV96" i="98"/>
  <c r="AU96" i="98"/>
  <c r="AN96" i="98"/>
  <c r="AX95" i="98"/>
  <c r="AW95" i="98"/>
  <c r="AV95" i="98"/>
  <c r="AU95" i="98"/>
  <c r="AN95" i="98"/>
  <c r="AX94" i="98"/>
  <c r="AW94" i="98"/>
  <c r="AV94" i="98"/>
  <c r="AU94" i="98"/>
  <c r="AN94" i="98"/>
  <c r="AX93" i="98"/>
  <c r="AW93" i="98"/>
  <c r="AV93" i="98"/>
  <c r="AU93" i="98"/>
  <c r="AN93" i="98"/>
  <c r="AX92" i="98"/>
  <c r="AW92" i="98"/>
  <c r="AV92" i="98"/>
  <c r="AU92" i="98"/>
  <c r="AN92" i="98"/>
  <c r="AX91" i="98"/>
  <c r="BL91" i="98" s="1"/>
  <c r="E13" i="131" s="1"/>
  <c r="E41" i="131" s="1"/>
  <c r="AW91" i="98"/>
  <c r="BK91" i="98" s="1"/>
  <c r="E12" i="131" s="1"/>
  <c r="E40" i="131" s="1"/>
  <c r="AV91" i="98"/>
  <c r="BJ91" i="98" s="1"/>
  <c r="E11" i="131" s="1"/>
  <c r="E39" i="131" s="1"/>
  <c r="AU91" i="98"/>
  <c r="BI91" i="98" s="1"/>
  <c r="E10" i="131" s="1"/>
  <c r="E38" i="131" s="1"/>
  <c r="BH91" i="98"/>
  <c r="E9" i="131" s="1"/>
  <c r="E37" i="131" s="1"/>
  <c r="BG91" i="98"/>
  <c r="E8" i="131" s="1"/>
  <c r="BF91" i="98"/>
  <c r="E7" i="131" s="1"/>
  <c r="E34" i="131" s="1"/>
  <c r="BE91" i="98"/>
  <c r="E6" i="131" s="1"/>
  <c r="E33" i="131" s="1"/>
  <c r="BD91" i="98"/>
  <c r="E5" i="131" s="1"/>
  <c r="E32" i="131" s="1"/>
  <c r="BC91" i="98"/>
  <c r="E4" i="131" s="1"/>
  <c r="E31" i="131" s="1"/>
  <c r="AN91" i="98"/>
  <c r="BB91" i="98" s="1"/>
  <c r="E3" i="131" s="1"/>
  <c r="E30" i="131" s="1"/>
  <c r="AX90" i="98"/>
  <c r="AW90" i="98"/>
  <c r="AV90" i="98"/>
  <c r="AU90" i="98"/>
  <c r="AN90" i="98"/>
  <c r="AX89" i="98"/>
  <c r="AW89" i="98"/>
  <c r="AV89" i="98"/>
  <c r="AU89" i="98"/>
  <c r="AN89" i="98"/>
  <c r="AX88" i="98"/>
  <c r="AW88" i="98"/>
  <c r="AV88" i="98"/>
  <c r="AU88" i="98"/>
  <c r="AN88" i="98"/>
  <c r="AX139" i="98"/>
  <c r="AW139" i="98"/>
  <c r="AV139" i="98"/>
  <c r="AU139" i="98"/>
  <c r="AN139" i="98"/>
  <c r="AX138" i="98"/>
  <c r="AW138" i="98"/>
  <c r="AV138" i="98"/>
  <c r="AU138" i="98"/>
  <c r="AN138" i="98"/>
  <c r="AX137" i="98"/>
  <c r="AW137" i="98"/>
  <c r="AV137" i="98"/>
  <c r="AU137" i="98"/>
  <c r="AN137" i="98"/>
  <c r="AX136" i="98"/>
  <c r="AW136" i="98"/>
  <c r="AV136" i="98"/>
  <c r="AU136" i="98"/>
  <c r="AN136" i="98"/>
  <c r="AX135" i="98"/>
  <c r="AW135" i="98"/>
  <c r="AV135" i="98"/>
  <c r="AU135" i="98"/>
  <c r="AN135" i="98"/>
  <c r="AX134" i="98"/>
  <c r="AW134" i="98"/>
  <c r="AV134" i="98"/>
  <c r="AU134" i="98"/>
  <c r="AN134" i="98"/>
  <c r="AX133" i="98"/>
  <c r="AW133" i="98"/>
  <c r="AV133" i="98"/>
  <c r="AU133" i="98"/>
  <c r="AN133" i="98"/>
  <c r="AX132" i="98"/>
  <c r="AW132" i="98"/>
  <c r="AV132" i="98"/>
  <c r="AU132" i="98"/>
  <c r="AN132" i="98"/>
  <c r="AX131" i="98"/>
  <c r="AW131" i="98"/>
  <c r="AV131" i="98"/>
  <c r="AU131" i="98"/>
  <c r="AN131" i="98"/>
  <c r="AX130" i="98"/>
  <c r="AW130" i="98"/>
  <c r="AV130" i="98"/>
  <c r="AU130" i="98"/>
  <c r="AN130" i="98"/>
  <c r="AX129" i="98"/>
  <c r="AW129" i="98"/>
  <c r="AV129" i="98"/>
  <c r="AU129" i="98"/>
  <c r="AN129" i="98"/>
  <c r="AX128" i="98"/>
  <c r="AW128" i="98"/>
  <c r="AV128" i="98"/>
  <c r="AU128" i="98"/>
  <c r="AN128" i="98"/>
  <c r="AX127" i="98"/>
  <c r="AW127" i="98"/>
  <c r="AV127" i="98"/>
  <c r="AU127" i="98"/>
  <c r="AN127" i="98"/>
  <c r="AX126" i="98"/>
  <c r="AW126" i="98"/>
  <c r="AV126" i="98"/>
  <c r="AU126" i="98"/>
  <c r="AN126" i="98"/>
  <c r="AX125" i="98"/>
  <c r="AW125" i="98"/>
  <c r="AV125" i="98"/>
  <c r="AU125" i="98"/>
  <c r="AN125" i="98"/>
  <c r="AX124" i="98"/>
  <c r="AW124" i="98"/>
  <c r="AV124" i="98"/>
  <c r="AU124" i="98"/>
  <c r="AN124" i="98"/>
  <c r="AX123" i="98"/>
  <c r="AW123" i="98"/>
  <c r="AV123" i="98"/>
  <c r="AU123" i="98"/>
  <c r="AN123" i="98"/>
  <c r="AX122" i="98"/>
  <c r="AW122" i="98"/>
  <c r="AV122" i="98"/>
  <c r="AU122" i="98"/>
  <c r="AN122" i="98"/>
  <c r="AX121" i="98"/>
  <c r="AW121" i="98"/>
  <c r="AV121" i="98"/>
  <c r="AU121" i="98"/>
  <c r="AN121" i="98"/>
  <c r="AX120" i="98"/>
  <c r="AW120" i="98"/>
  <c r="AV120" i="98"/>
  <c r="AU120" i="98"/>
  <c r="AN120" i="98"/>
  <c r="AX119" i="98"/>
  <c r="BL119" i="98" s="1"/>
  <c r="F13" i="131" s="1"/>
  <c r="F41" i="131" s="1"/>
  <c r="AW119" i="98"/>
  <c r="BK119" i="98" s="1"/>
  <c r="F12" i="131" s="1"/>
  <c r="F40" i="131" s="1"/>
  <c r="AV119" i="98"/>
  <c r="BJ119" i="98" s="1"/>
  <c r="F11" i="131" s="1"/>
  <c r="F39" i="131" s="1"/>
  <c r="AU119" i="98"/>
  <c r="BI119" i="98" s="1"/>
  <c r="F10" i="131" s="1"/>
  <c r="F38" i="131" s="1"/>
  <c r="BH119" i="98"/>
  <c r="F9" i="131" s="1"/>
  <c r="F37" i="131" s="1"/>
  <c r="BG119" i="98"/>
  <c r="F8" i="131" s="1"/>
  <c r="BF119" i="98"/>
  <c r="F7" i="131" s="1"/>
  <c r="F34" i="131" s="1"/>
  <c r="BE119" i="98"/>
  <c r="F6" i="131" s="1"/>
  <c r="F33" i="131" s="1"/>
  <c r="BD119" i="98"/>
  <c r="F5" i="131" s="1"/>
  <c r="F32" i="131" s="1"/>
  <c r="BC119" i="98"/>
  <c r="F4" i="131" s="1"/>
  <c r="F31" i="131" s="1"/>
  <c r="AN119" i="98"/>
  <c r="BB119" i="98" s="1"/>
  <c r="F3" i="131" s="1"/>
  <c r="F30" i="131" s="1"/>
  <c r="AX118" i="98"/>
  <c r="AW118" i="98"/>
  <c r="AV118" i="98"/>
  <c r="AU118" i="98"/>
  <c r="AN118" i="98"/>
  <c r="AX117" i="98"/>
  <c r="AW117" i="98"/>
  <c r="AV117" i="98"/>
  <c r="AU117" i="98"/>
  <c r="AN117" i="98"/>
  <c r="AX116" i="98"/>
  <c r="AW116" i="98"/>
  <c r="AV116" i="98"/>
  <c r="AU116" i="98"/>
  <c r="AN116" i="98"/>
  <c r="E36" i="131" l="1"/>
  <c r="E35" i="131"/>
  <c r="F35" i="131"/>
  <c r="F36" i="131"/>
  <c r="BH124" i="98"/>
  <c r="BH96" i="98"/>
  <c r="BC124" i="98"/>
  <c r="BK124" i="98"/>
  <c r="BC96" i="98"/>
  <c r="BK96" i="98"/>
  <c r="BE124" i="98"/>
  <c r="BE96" i="98"/>
  <c r="BD124" i="98"/>
  <c r="BL124" i="98"/>
  <c r="BB96" i="98"/>
  <c r="BJ96" i="98"/>
  <c r="BI96" i="98"/>
  <c r="BI124" i="98"/>
  <c r="BI139" i="98"/>
  <c r="BI111" i="98"/>
  <c r="BG124" i="98"/>
  <c r="BG96" i="98"/>
  <c r="BG139" i="98"/>
  <c r="BG111" i="98"/>
  <c r="BH139" i="98"/>
  <c r="BD96" i="98"/>
  <c r="BL96" i="98"/>
  <c r="BH111" i="98"/>
  <c r="BF124" i="98"/>
  <c r="BB139" i="98"/>
  <c r="BJ139" i="98"/>
  <c r="BF96" i="98"/>
  <c r="BB111" i="98"/>
  <c r="BJ111" i="98"/>
  <c r="BC139" i="98"/>
  <c r="BK139" i="98"/>
  <c r="BC111" i="98"/>
  <c r="BK111" i="98"/>
  <c r="BD139" i="98"/>
  <c r="BL139" i="98"/>
  <c r="BD111" i="98"/>
  <c r="BL111" i="98"/>
  <c r="BB124" i="98"/>
  <c r="BJ124" i="98"/>
  <c r="BE139" i="98"/>
  <c r="BE111" i="98"/>
  <c r="BF139" i="98"/>
  <c r="BF111" i="98"/>
  <c r="AY100" i="98"/>
  <c r="AY101" i="98"/>
  <c r="AY108" i="98"/>
  <c r="AY109" i="98"/>
  <c r="AY122" i="98"/>
  <c r="AY119" i="98"/>
  <c r="BM119" i="98" s="1"/>
  <c r="AY126" i="98"/>
  <c r="AY116" i="98"/>
  <c r="AY104" i="98"/>
  <c r="AY99" i="98"/>
  <c r="AY107" i="98"/>
  <c r="AY129" i="98"/>
  <c r="AY134" i="98"/>
  <c r="AY90" i="98"/>
  <c r="AY117" i="98"/>
  <c r="AY92" i="98"/>
  <c r="AY94" i="98"/>
  <c r="AY133" i="98"/>
  <c r="AY128" i="98"/>
  <c r="AY136" i="98"/>
  <c r="AY102" i="98"/>
  <c r="AY103" i="98"/>
  <c r="AY110" i="98"/>
  <c r="AY111" i="98"/>
  <c r="AY121" i="98"/>
  <c r="AY131" i="98"/>
  <c r="AY88" i="98"/>
  <c r="AY98" i="98"/>
  <c r="AY106" i="98"/>
  <c r="AY118" i="98"/>
  <c r="AY132" i="98"/>
  <c r="AY96" i="98"/>
  <c r="AY105" i="98"/>
  <c r="AY138" i="98"/>
  <c r="AY127" i="98"/>
  <c r="AY95" i="98"/>
  <c r="AY97" i="98"/>
  <c r="AY120" i="98"/>
  <c r="AY123" i="98"/>
  <c r="AY125" i="98"/>
  <c r="AY93" i="98"/>
  <c r="AY130" i="98"/>
  <c r="AY135" i="98"/>
  <c r="AY137" i="98"/>
  <c r="AY89" i="98"/>
  <c r="AY124" i="98"/>
  <c r="AY139" i="98"/>
  <c r="AY91" i="98"/>
  <c r="BM91" i="98" s="1"/>
  <c r="BB112" i="98" l="1"/>
  <c r="BI140" i="98"/>
  <c r="BP123" i="98" s="1"/>
  <c r="BK112" i="98"/>
  <c r="BP97" i="98" s="1"/>
  <c r="E25" i="131" s="1"/>
  <c r="E53" i="131" s="1"/>
  <c r="BE140" i="98"/>
  <c r="BP119" i="98" s="1"/>
  <c r="F19" i="131" s="1"/>
  <c r="F46" i="131" s="1"/>
  <c r="BH140" i="98"/>
  <c r="BP122" i="98" s="1"/>
  <c r="F22" i="131" s="1"/>
  <c r="F50" i="131" s="1"/>
  <c r="BC140" i="98"/>
  <c r="BP117" i="98" s="1"/>
  <c r="BH112" i="98"/>
  <c r="BP94" i="98" s="1"/>
  <c r="E22" i="131" s="1"/>
  <c r="E50" i="131" s="1"/>
  <c r="BL140" i="98"/>
  <c r="BP126" i="98" s="1"/>
  <c r="BC112" i="98"/>
  <c r="BP89" i="98" s="1"/>
  <c r="BJ112" i="98"/>
  <c r="BP96" i="98" s="1"/>
  <c r="BE112" i="98"/>
  <c r="BP91" i="98" s="1"/>
  <c r="E19" i="131" s="1"/>
  <c r="E46" i="131" s="1"/>
  <c r="BF140" i="98"/>
  <c r="BP120" i="98" s="1"/>
  <c r="BD140" i="98"/>
  <c r="BP118" i="98" s="1"/>
  <c r="BK140" i="98"/>
  <c r="BM139" i="98"/>
  <c r="BI112" i="98"/>
  <c r="BP95" i="98" s="1"/>
  <c r="E23" i="131" s="1"/>
  <c r="E51" i="131" s="1"/>
  <c r="BM96" i="98"/>
  <c r="BF112" i="98"/>
  <c r="BP92" i="98" s="1"/>
  <c r="E20" i="131" s="1"/>
  <c r="E47" i="131" s="1"/>
  <c r="BG112" i="98"/>
  <c r="BP93" i="98" s="1"/>
  <c r="E21" i="131" s="1"/>
  <c r="BM111" i="98"/>
  <c r="BJ140" i="98"/>
  <c r="BP124" i="98" s="1"/>
  <c r="F24" i="131" s="1"/>
  <c r="F52" i="131" s="1"/>
  <c r="BL112" i="98"/>
  <c r="BB140" i="98"/>
  <c r="BG140" i="98"/>
  <c r="BM124" i="98"/>
  <c r="BD112" i="98"/>
  <c r="BP88" i="98"/>
  <c r="O8" i="134"/>
  <c r="N7" i="134"/>
  <c r="H7" i="134"/>
  <c r="M7" i="134"/>
  <c r="F7" i="134"/>
  <c r="G8" i="134"/>
  <c r="K7" i="134"/>
  <c r="O7" i="134"/>
  <c r="H8" i="134"/>
  <c r="G7" i="134"/>
  <c r="M8" i="134"/>
  <c r="I8" i="134"/>
  <c r="J7" i="134"/>
  <c r="L8" i="134"/>
  <c r="P7" i="134"/>
  <c r="K8" i="134"/>
  <c r="I7" i="134"/>
  <c r="N8" i="134"/>
  <c r="L7" i="134"/>
  <c r="J8" i="134"/>
  <c r="F8" i="134"/>
  <c r="BM112" i="98" l="1"/>
  <c r="BP125" i="98"/>
  <c r="F25" i="131" s="1"/>
  <c r="F53" i="131" s="1"/>
  <c r="Q7" i="134"/>
  <c r="BM140" i="98"/>
  <c r="BP121" i="98"/>
  <c r="F21" i="131" s="1"/>
  <c r="BP98" i="98"/>
  <c r="E26" i="131" s="1"/>
  <c r="E54" i="131" s="1"/>
  <c r="BP116" i="98"/>
  <c r="F16" i="131" s="1"/>
  <c r="F43" i="131" s="1"/>
  <c r="E48" i="131"/>
  <c r="E49" i="131"/>
  <c r="BP90" i="98"/>
  <c r="E18" i="131" s="1"/>
  <c r="E45" i="131" s="1"/>
  <c r="E16" i="131"/>
  <c r="E43" i="131" s="1"/>
  <c r="E17" i="131"/>
  <c r="E44" i="131" s="1"/>
  <c r="F20" i="131"/>
  <c r="F47" i="131" s="1"/>
  <c r="F18" i="131"/>
  <c r="F45" i="131" s="1"/>
  <c r="F26" i="131"/>
  <c r="F54" i="131" s="1"/>
  <c r="F17" i="131"/>
  <c r="F44" i="131" s="1"/>
  <c r="F23" i="131"/>
  <c r="F51" i="131" s="1"/>
  <c r="E24" i="131"/>
  <c r="E52" i="131" s="1"/>
  <c r="AB13" i="101"/>
  <c r="AA13" i="101"/>
  <c r="Z13" i="101"/>
  <c r="Y13" i="101"/>
  <c r="X13" i="101"/>
  <c r="W13" i="101"/>
  <c r="V13" i="101"/>
  <c r="U13" i="101"/>
  <c r="T13" i="101"/>
  <c r="S13" i="101"/>
  <c r="R13" i="101"/>
  <c r="Q13" i="101"/>
  <c r="P13" i="101"/>
  <c r="O13" i="101"/>
  <c r="N13" i="101"/>
  <c r="M13" i="101"/>
  <c r="L13" i="101"/>
  <c r="K13" i="101"/>
  <c r="J13" i="101"/>
  <c r="I13" i="101"/>
  <c r="G13" i="101"/>
  <c r="F13" i="101"/>
  <c r="E13" i="101"/>
  <c r="F11" i="101"/>
  <c r="G11" i="101" s="1"/>
  <c r="F48" i="131" l="1"/>
  <c r="F49" i="131"/>
  <c r="H11" i="101"/>
  <c r="I11" i="101" s="1"/>
  <c r="J11" i="101" s="1"/>
  <c r="K11" i="101" s="1"/>
  <c r="L11" i="101" s="1"/>
  <c r="M11" i="101" s="1"/>
  <c r="N11" i="101" s="1"/>
  <c r="O11" i="101" s="1"/>
  <c r="P11" i="101" s="1"/>
  <c r="Q11" i="101" s="1"/>
  <c r="R11" i="101" s="1"/>
  <c r="S11" i="101" s="1"/>
  <c r="T11" i="101" s="1"/>
  <c r="U11" i="101" s="1"/>
  <c r="V11" i="101" s="1"/>
  <c r="W11" i="101" s="1"/>
  <c r="X11" i="101" s="1"/>
  <c r="Y11" i="101" s="1"/>
  <c r="Z11" i="101" s="1"/>
  <c r="AA11" i="101" s="1"/>
  <c r="AB11" i="101" s="1"/>
  <c r="AX167" i="98"/>
  <c r="AW167" i="98"/>
  <c r="AV167" i="98"/>
  <c r="AU167" i="98"/>
  <c r="AN167" i="98"/>
  <c r="AX166" i="98"/>
  <c r="AW166" i="98"/>
  <c r="AV166" i="98"/>
  <c r="AU166" i="98"/>
  <c r="AN166" i="98"/>
  <c r="AX165" i="98"/>
  <c r="AW165" i="98"/>
  <c r="AV165" i="98"/>
  <c r="AU165" i="98"/>
  <c r="AN165" i="98"/>
  <c r="AX164" i="98"/>
  <c r="AW164" i="98"/>
  <c r="AV164" i="98"/>
  <c r="AU164" i="98"/>
  <c r="AN164" i="98"/>
  <c r="AX163" i="98"/>
  <c r="AW163" i="98"/>
  <c r="AV163" i="98"/>
  <c r="AU163" i="98"/>
  <c r="AN163" i="98"/>
  <c r="AX162" i="98"/>
  <c r="AW162" i="98"/>
  <c r="AV162" i="98"/>
  <c r="AU162" i="98"/>
  <c r="AN162" i="98"/>
  <c r="AX161" i="98"/>
  <c r="AW161" i="98"/>
  <c r="AV161" i="98"/>
  <c r="AU161" i="98"/>
  <c r="AN161" i="98"/>
  <c r="AX160" i="98"/>
  <c r="AW160" i="98"/>
  <c r="AV160" i="98"/>
  <c r="AU160" i="98"/>
  <c r="AN160" i="98"/>
  <c r="AX159" i="98"/>
  <c r="AW159" i="98"/>
  <c r="AV159" i="98"/>
  <c r="AU159" i="98"/>
  <c r="AN159" i="98"/>
  <c r="AX158" i="98"/>
  <c r="AW158" i="98"/>
  <c r="AV158" i="98"/>
  <c r="AU158" i="98"/>
  <c r="AN158" i="98"/>
  <c r="AX157" i="98"/>
  <c r="AW157" i="98"/>
  <c r="AV157" i="98"/>
  <c r="AU157" i="98"/>
  <c r="AN157" i="98"/>
  <c r="AX156" i="98"/>
  <c r="AW156" i="98"/>
  <c r="AV156" i="98"/>
  <c r="AU156" i="98"/>
  <c r="AN156" i="98"/>
  <c r="AX155" i="98"/>
  <c r="AW155" i="98"/>
  <c r="AV155" i="98"/>
  <c r="AU155" i="98"/>
  <c r="AN155" i="98"/>
  <c r="AX154" i="98"/>
  <c r="AW154" i="98"/>
  <c r="AV154" i="98"/>
  <c r="AU154" i="98"/>
  <c r="AN154" i="98"/>
  <c r="AX153" i="98"/>
  <c r="AW153" i="98"/>
  <c r="AV153" i="98"/>
  <c r="AU153" i="98"/>
  <c r="AN153" i="98"/>
  <c r="AX152" i="98"/>
  <c r="AW152" i="98"/>
  <c r="AV152" i="98"/>
  <c r="AU152" i="98"/>
  <c r="AN152" i="98"/>
  <c r="AX151" i="98"/>
  <c r="AW151" i="98"/>
  <c r="AV151" i="98"/>
  <c r="AU151" i="98"/>
  <c r="AN151" i="98"/>
  <c r="AX150" i="98"/>
  <c r="AW150" i="98"/>
  <c r="AV150" i="98"/>
  <c r="AU150" i="98"/>
  <c r="AN150" i="98"/>
  <c r="AX149" i="98"/>
  <c r="AW149" i="98"/>
  <c r="AV149" i="98"/>
  <c r="AU149" i="98"/>
  <c r="AN149" i="98"/>
  <c r="AX148" i="98"/>
  <c r="AW148" i="98"/>
  <c r="AV148" i="98"/>
  <c r="AU148" i="98"/>
  <c r="AN148" i="98"/>
  <c r="AX147" i="98"/>
  <c r="BL147" i="98" s="1"/>
  <c r="G13" i="131" s="1"/>
  <c r="G41" i="131" s="1"/>
  <c r="AW147" i="98"/>
  <c r="BK147" i="98" s="1"/>
  <c r="G12" i="131" s="1"/>
  <c r="G40" i="131" s="1"/>
  <c r="AV147" i="98"/>
  <c r="BJ147" i="98" s="1"/>
  <c r="G11" i="131" s="1"/>
  <c r="G39" i="131" s="1"/>
  <c r="AU147" i="98"/>
  <c r="BI147" i="98" s="1"/>
  <c r="G10" i="131" s="1"/>
  <c r="G38" i="131" s="1"/>
  <c r="BH147" i="98"/>
  <c r="G9" i="131" s="1"/>
  <c r="G37" i="131" s="1"/>
  <c r="BG147" i="98"/>
  <c r="G8" i="131" s="1"/>
  <c r="BF147" i="98"/>
  <c r="G7" i="131" s="1"/>
  <c r="G34" i="131" s="1"/>
  <c r="BE147" i="98"/>
  <c r="G6" i="131" s="1"/>
  <c r="G33" i="131" s="1"/>
  <c r="BD147" i="98"/>
  <c r="G5" i="131" s="1"/>
  <c r="G32" i="131" s="1"/>
  <c r="BC147" i="98"/>
  <c r="G4" i="131" s="1"/>
  <c r="G31" i="131" s="1"/>
  <c r="AN147" i="98"/>
  <c r="BB147" i="98" s="1"/>
  <c r="G3" i="131" s="1"/>
  <c r="G30" i="131" s="1"/>
  <c r="AX146" i="98"/>
  <c r="AW146" i="98"/>
  <c r="AV146" i="98"/>
  <c r="AU146" i="98"/>
  <c r="AN146" i="98"/>
  <c r="AX145" i="98"/>
  <c r="AW145" i="98"/>
  <c r="AV145" i="98"/>
  <c r="AU145" i="98"/>
  <c r="AN145" i="98"/>
  <c r="AX144" i="98"/>
  <c r="AW144" i="98"/>
  <c r="AV144" i="98"/>
  <c r="AU144" i="98"/>
  <c r="AN144" i="98"/>
  <c r="AX27" i="98"/>
  <c r="AW27" i="98"/>
  <c r="AV27" i="98"/>
  <c r="AU27" i="98"/>
  <c r="AS27" i="98"/>
  <c r="AR27" i="98"/>
  <c r="AQ27" i="98"/>
  <c r="AX26" i="98"/>
  <c r="AW26" i="98"/>
  <c r="AV26" i="98"/>
  <c r="AU26" i="98"/>
  <c r="AS26" i="98"/>
  <c r="AR26" i="98"/>
  <c r="AQ26" i="98"/>
  <c r="AN26" i="98"/>
  <c r="AX25" i="98"/>
  <c r="AW25" i="98"/>
  <c r="AV25" i="98"/>
  <c r="AU25" i="98"/>
  <c r="AS25" i="98"/>
  <c r="AR25" i="98"/>
  <c r="AQ25" i="98"/>
  <c r="AN25" i="98"/>
  <c r="AX24" i="98"/>
  <c r="AW24" i="98"/>
  <c r="AV24" i="98"/>
  <c r="AU24" i="98"/>
  <c r="AS24" i="98"/>
  <c r="AR24" i="98"/>
  <c r="AQ24" i="98"/>
  <c r="AN24" i="98"/>
  <c r="AX23" i="98"/>
  <c r="AW23" i="98"/>
  <c r="AV23" i="98"/>
  <c r="AU23" i="98"/>
  <c r="AS23" i="98"/>
  <c r="AR23" i="98"/>
  <c r="AQ23" i="98"/>
  <c r="AN23" i="98"/>
  <c r="AX22" i="98"/>
  <c r="AW22" i="98"/>
  <c r="AV22" i="98"/>
  <c r="AU22" i="98"/>
  <c r="AS22" i="98"/>
  <c r="AR22" i="98"/>
  <c r="AQ22" i="98"/>
  <c r="AN22" i="98"/>
  <c r="AX21" i="98"/>
  <c r="AW21" i="98"/>
  <c r="AV21" i="98"/>
  <c r="AU21" i="98"/>
  <c r="AS21" i="98"/>
  <c r="AR21" i="98"/>
  <c r="AQ21" i="98"/>
  <c r="AN21" i="98"/>
  <c r="AX20" i="98"/>
  <c r="AW20" i="98"/>
  <c r="AV20" i="98"/>
  <c r="AU20" i="98"/>
  <c r="AS20" i="98"/>
  <c r="AR20" i="98"/>
  <c r="AQ20" i="98"/>
  <c r="AN20" i="98"/>
  <c r="AX19" i="98"/>
  <c r="AW19" i="98"/>
  <c r="AV19" i="98"/>
  <c r="AU19" i="98"/>
  <c r="AS19" i="98"/>
  <c r="AR19" i="98"/>
  <c r="AQ19" i="98"/>
  <c r="AN19" i="98"/>
  <c r="AX18" i="98"/>
  <c r="AW18" i="98"/>
  <c r="AV18" i="98"/>
  <c r="AU18" i="98"/>
  <c r="AS18" i="98"/>
  <c r="AR18" i="98"/>
  <c r="AQ18" i="98"/>
  <c r="AN18" i="98"/>
  <c r="AX17" i="98"/>
  <c r="AW17" i="98"/>
  <c r="AV17" i="98"/>
  <c r="AU17" i="98"/>
  <c r="AS17" i="98"/>
  <c r="AR17" i="98"/>
  <c r="AQ17" i="98"/>
  <c r="AN17" i="98"/>
  <c r="AX16" i="98"/>
  <c r="AW16" i="98"/>
  <c r="AV16" i="98"/>
  <c r="AU16" i="98"/>
  <c r="AS16" i="98"/>
  <c r="AR16" i="98"/>
  <c r="AQ16" i="98"/>
  <c r="AN16" i="98"/>
  <c r="AX15" i="98"/>
  <c r="AW15" i="98"/>
  <c r="AV15" i="98"/>
  <c r="AU15" i="98"/>
  <c r="AS15" i="98"/>
  <c r="AR15" i="98"/>
  <c r="AQ15" i="98"/>
  <c r="AN15" i="98"/>
  <c r="AX14" i="98"/>
  <c r="AW14" i="98"/>
  <c r="AV14" i="98"/>
  <c r="AU14" i="98"/>
  <c r="AS14" i="98"/>
  <c r="AR14" i="98"/>
  <c r="AQ14" i="98"/>
  <c r="AN14" i="98"/>
  <c r="AX13" i="98"/>
  <c r="AW13" i="98"/>
  <c r="AV13" i="98"/>
  <c r="AU13" i="98"/>
  <c r="AS13" i="98"/>
  <c r="AR13" i="98"/>
  <c r="AQ13" i="98"/>
  <c r="AN13" i="98"/>
  <c r="AX12" i="98"/>
  <c r="AW12" i="98"/>
  <c r="AV12" i="98"/>
  <c r="AU12" i="98"/>
  <c r="AS12" i="98"/>
  <c r="AR12" i="98"/>
  <c r="AQ12" i="98"/>
  <c r="AN12" i="98"/>
  <c r="BB27" i="98" s="1"/>
  <c r="AX11" i="98"/>
  <c r="AW11" i="98"/>
  <c r="AV11" i="98"/>
  <c r="AU11" i="98"/>
  <c r="AS11" i="98"/>
  <c r="AR11" i="98"/>
  <c r="AQ11" i="98"/>
  <c r="AN11" i="98"/>
  <c r="AX10" i="98"/>
  <c r="AW10" i="98"/>
  <c r="AV10" i="98"/>
  <c r="AU10" i="98"/>
  <c r="AS10" i="98"/>
  <c r="AR10" i="98"/>
  <c r="AQ10" i="98"/>
  <c r="AN10" i="98"/>
  <c r="AX9" i="98"/>
  <c r="AW9" i="98"/>
  <c r="AV9" i="98"/>
  <c r="AU9" i="98"/>
  <c r="AS9" i="98"/>
  <c r="AR9" i="98"/>
  <c r="AQ9" i="98"/>
  <c r="AN9" i="98"/>
  <c r="AW8" i="98"/>
  <c r="AV8" i="98"/>
  <c r="AU8" i="98"/>
  <c r="AS8" i="98"/>
  <c r="AR8" i="98"/>
  <c r="AQ8" i="98"/>
  <c r="AN8" i="98"/>
  <c r="AX7" i="98"/>
  <c r="BL7" i="98" s="1"/>
  <c r="B13" i="131" s="1"/>
  <c r="B41" i="131" s="1"/>
  <c r="AW7" i="98"/>
  <c r="BK7" i="98" s="1"/>
  <c r="B12" i="131" s="1"/>
  <c r="B40" i="131" s="1"/>
  <c r="AV7" i="98"/>
  <c r="BJ7" i="98" s="1"/>
  <c r="B11" i="131" s="1"/>
  <c r="B39" i="131" s="1"/>
  <c r="AU7" i="98"/>
  <c r="BH7" i="98"/>
  <c r="B9" i="131" s="1"/>
  <c r="B37" i="131" s="1"/>
  <c r="AS7" i="98"/>
  <c r="AR7" i="98"/>
  <c r="BF7" i="98" s="1"/>
  <c r="B7" i="131" s="1"/>
  <c r="B34" i="131" s="1"/>
  <c r="AQ7" i="98"/>
  <c r="BD7" i="98"/>
  <c r="B5" i="131" s="1"/>
  <c r="B32" i="131" s="1"/>
  <c r="AN7" i="98"/>
  <c r="BB7" i="98" s="1"/>
  <c r="B3" i="131" s="1"/>
  <c r="B30" i="131" s="1"/>
  <c r="AX6" i="98"/>
  <c r="AW6" i="98"/>
  <c r="AV6" i="98"/>
  <c r="AU6" i="98"/>
  <c r="AS6" i="98"/>
  <c r="AR6" i="98"/>
  <c r="AQ6" i="98"/>
  <c r="AN6" i="98"/>
  <c r="AX5" i="98"/>
  <c r="AW5" i="98"/>
  <c r="AV5" i="98"/>
  <c r="AU5" i="98"/>
  <c r="AS5" i="98"/>
  <c r="AR5" i="98"/>
  <c r="AQ5" i="98"/>
  <c r="AN5" i="98"/>
  <c r="AX4" i="98"/>
  <c r="AW4" i="98"/>
  <c r="AV4" i="98"/>
  <c r="AU4" i="98"/>
  <c r="AS4" i="98"/>
  <c r="AR4" i="98"/>
  <c r="AQ4" i="98"/>
  <c r="AN4" i="98"/>
  <c r="P8" i="134"/>
  <c r="G36" i="131" l="1"/>
  <c r="G35" i="131"/>
  <c r="BC152" i="98"/>
  <c r="Q8" i="134"/>
  <c r="BB12" i="98"/>
  <c r="BB28" i="98" s="1"/>
  <c r="BJ12" i="98"/>
  <c r="BT17" i="98" s="1"/>
  <c r="BK12" i="98"/>
  <c r="BT18" i="98" s="1"/>
  <c r="BI152" i="98"/>
  <c r="BH12" i="98"/>
  <c r="BD27" i="98"/>
  <c r="BU8" i="98" s="1"/>
  <c r="BL27" i="98"/>
  <c r="BG152" i="98"/>
  <c r="BC167" i="98"/>
  <c r="BK167" i="98"/>
  <c r="BD167" i="98"/>
  <c r="BL167" i="98"/>
  <c r="BD12" i="98"/>
  <c r="BT8" i="98" s="1"/>
  <c r="BF27" i="98"/>
  <c r="BU10" i="98" s="1"/>
  <c r="BL12" i="98"/>
  <c r="BT19" i="98" s="1"/>
  <c r="BE27" i="98"/>
  <c r="BU9" i="98" s="1"/>
  <c r="BH152" i="98"/>
  <c r="BE167" i="98"/>
  <c r="BG7" i="98"/>
  <c r="BG27" i="98"/>
  <c r="BU13" i="98" s="1"/>
  <c r="BB152" i="98"/>
  <c r="BJ152" i="98"/>
  <c r="BF167" i="98"/>
  <c r="BE7" i="98"/>
  <c r="BI7" i="98"/>
  <c r="BH27" i="98"/>
  <c r="BU14" i="98" s="1"/>
  <c r="BK152" i="98"/>
  <c r="BD152" i="98"/>
  <c r="BL152" i="98"/>
  <c r="BG167" i="98"/>
  <c r="BI27" i="98"/>
  <c r="BU15" i="98" s="1"/>
  <c r="BH167" i="98"/>
  <c r="BC7" i="98"/>
  <c r="BF12" i="98"/>
  <c r="BJ27" i="98"/>
  <c r="BE152" i="98"/>
  <c r="BF152" i="98"/>
  <c r="BI167" i="98"/>
  <c r="BC27" i="98"/>
  <c r="BK27" i="98"/>
  <c r="BU18" i="98" s="1"/>
  <c r="BB167" i="98"/>
  <c r="BJ167" i="98"/>
  <c r="AY7" i="98"/>
  <c r="AY160" i="98"/>
  <c r="AL4" i="98"/>
  <c r="AY146" i="98"/>
  <c r="BS8" i="98"/>
  <c r="BS17" i="98"/>
  <c r="BS18" i="98"/>
  <c r="AY10" i="98"/>
  <c r="AY163" i="98"/>
  <c r="BS19" i="98"/>
  <c r="AY144" i="98"/>
  <c r="AY152" i="98"/>
  <c r="AY158" i="98"/>
  <c r="AY166" i="98"/>
  <c r="BS14" i="98"/>
  <c r="AY8" i="98"/>
  <c r="AY11" i="98"/>
  <c r="AY19" i="98"/>
  <c r="AY155" i="98"/>
  <c r="AY161" i="98"/>
  <c r="AY156" i="98"/>
  <c r="AY164" i="98"/>
  <c r="AY150" i="98"/>
  <c r="AY151" i="98"/>
  <c r="AY153" i="98"/>
  <c r="AY159" i="98"/>
  <c r="AY167" i="98"/>
  <c r="AY147" i="98"/>
  <c r="BM147" i="98" s="1"/>
  <c r="AY154" i="98"/>
  <c r="AY162" i="98"/>
  <c r="AY4" i="98"/>
  <c r="BS6" i="98"/>
  <c r="AY145" i="98"/>
  <c r="AY148" i="98"/>
  <c r="AY149" i="98"/>
  <c r="AY157" i="98"/>
  <c r="AY165" i="98"/>
  <c r="AY27" i="98"/>
  <c r="AY14" i="98"/>
  <c r="AY22" i="98"/>
  <c r="AY17" i="98"/>
  <c r="AY25" i="98"/>
  <c r="AY9" i="98"/>
  <c r="AY12" i="98"/>
  <c r="AY20" i="98"/>
  <c r="AY15" i="98"/>
  <c r="AY23" i="98"/>
  <c r="BS10" i="98"/>
  <c r="AY18" i="98"/>
  <c r="AY26" i="98"/>
  <c r="AY6" i="98"/>
  <c r="AY13" i="98"/>
  <c r="AY21" i="98"/>
  <c r="AY5" i="98"/>
  <c r="AY16" i="98"/>
  <c r="AY24" i="98"/>
  <c r="F4" i="134"/>
  <c r="BI168" i="98" l="1"/>
  <c r="BC12" i="98"/>
  <c r="BT7" i="98" s="1"/>
  <c r="B4" i="131"/>
  <c r="B31" i="131" s="1"/>
  <c r="BS15" i="98"/>
  <c r="B10" i="131"/>
  <c r="B38" i="131" s="1"/>
  <c r="BS13" i="98"/>
  <c r="B8" i="131"/>
  <c r="BE12" i="98"/>
  <c r="BT9" i="98" s="1"/>
  <c r="B6" i="131"/>
  <c r="B33" i="131" s="1"/>
  <c r="BC168" i="98"/>
  <c r="BP145" i="98" s="1"/>
  <c r="G17" i="131" s="1"/>
  <c r="G44" i="131" s="1"/>
  <c r="BK28" i="98"/>
  <c r="BJ28" i="98"/>
  <c r="BP12" i="98" s="1"/>
  <c r="B24" i="131" s="1"/>
  <c r="B52" i="131" s="1"/>
  <c r="BG12" i="98"/>
  <c r="BG28" i="98" s="1"/>
  <c r="BD168" i="98"/>
  <c r="BI12" i="98"/>
  <c r="BT15" i="98" s="1"/>
  <c r="BV15" i="98" s="1"/>
  <c r="BM152" i="98"/>
  <c r="BM27" i="98"/>
  <c r="BH168" i="98"/>
  <c r="BF28" i="98"/>
  <c r="BP8" i="98" s="1"/>
  <c r="BG168" i="98"/>
  <c r="BS9" i="98"/>
  <c r="BL168" i="98"/>
  <c r="BM167" i="98"/>
  <c r="BK168" i="98"/>
  <c r="BH28" i="98"/>
  <c r="BL28" i="98"/>
  <c r="BC28" i="98"/>
  <c r="BP5" i="98" s="1"/>
  <c r="BD28" i="98"/>
  <c r="BP151" i="98"/>
  <c r="G23" i="131" s="1"/>
  <c r="G51" i="131" s="1"/>
  <c r="BE168" i="98"/>
  <c r="BF168" i="98"/>
  <c r="BP4" i="98"/>
  <c r="BU17" i="98"/>
  <c r="BV17" i="98" s="1"/>
  <c r="BS7" i="98"/>
  <c r="BJ168" i="98"/>
  <c r="BM7" i="98"/>
  <c r="BM12" i="98" s="1"/>
  <c r="BT20" i="98" s="1"/>
  <c r="BB168" i="98"/>
  <c r="AL5" i="98"/>
  <c r="BT6" i="98"/>
  <c r="BU19" i="98"/>
  <c r="BV19" i="98" s="1"/>
  <c r="BV18" i="98"/>
  <c r="BU7" i="98"/>
  <c r="BU6" i="98"/>
  <c r="BV8" i="98"/>
  <c r="BT14" i="98"/>
  <c r="BV14" i="98" s="1"/>
  <c r="M9" i="134"/>
  <c r="F9" i="134"/>
  <c r="L9" i="134"/>
  <c r="N9" i="134"/>
  <c r="H9" i="134"/>
  <c r="O9" i="134"/>
  <c r="P9" i="134"/>
  <c r="G9" i="134"/>
  <c r="J4" i="134"/>
  <c r="H4" i="134"/>
  <c r="J9" i="134"/>
  <c r="I9" i="134"/>
  <c r="O4" i="134"/>
  <c r="K9" i="134"/>
  <c r="K4" i="134"/>
  <c r="G4" i="134"/>
  <c r="L4" i="134"/>
  <c r="B35" i="131" l="1"/>
  <c r="B36" i="131"/>
  <c r="BE28" i="98"/>
  <c r="BV7" i="98"/>
  <c r="BS11" i="98"/>
  <c r="BV9" i="98"/>
  <c r="BI28" i="98"/>
  <c r="Q9" i="134"/>
  <c r="AL6" i="98"/>
  <c r="BP146" i="98"/>
  <c r="G18" i="131" s="1"/>
  <c r="G45" i="131" s="1"/>
  <c r="B17" i="131"/>
  <c r="B44" i="131" s="1"/>
  <c r="BP153" i="98"/>
  <c r="G25" i="131" s="1"/>
  <c r="G53" i="131" s="1"/>
  <c r="BP149" i="98"/>
  <c r="G21" i="131" s="1"/>
  <c r="G49" i="131" s="1"/>
  <c r="BP150" i="98"/>
  <c r="G22" i="131" s="1"/>
  <c r="G50" i="131" s="1"/>
  <c r="BP13" i="98"/>
  <c r="B25" i="131" s="1"/>
  <c r="B53" i="131" s="1"/>
  <c r="BM168" i="98"/>
  <c r="BT13" i="98"/>
  <c r="BV13" i="98" s="1"/>
  <c r="BM28" i="98"/>
  <c r="BP6" i="98"/>
  <c r="B18" i="131" s="1"/>
  <c r="B45" i="131" s="1"/>
  <c r="BP10" i="98"/>
  <c r="B22" i="131" s="1"/>
  <c r="B50" i="131" s="1"/>
  <c r="BP154" i="98"/>
  <c r="G26" i="131" s="1"/>
  <c r="G54" i="131" s="1"/>
  <c r="BS20" i="98"/>
  <c r="BP14" i="98"/>
  <c r="B26" i="131" s="1"/>
  <c r="B54" i="131" s="1"/>
  <c r="BP144" i="98"/>
  <c r="G16" i="131" s="1"/>
  <c r="G43" i="131" s="1"/>
  <c r="BP147" i="98"/>
  <c r="G19" i="131" s="1"/>
  <c r="G46" i="131" s="1"/>
  <c r="BP152" i="98"/>
  <c r="G24" i="131" s="1"/>
  <c r="G52" i="131" s="1"/>
  <c r="BP7" i="98"/>
  <c r="B19" i="131" s="1"/>
  <c r="B46" i="131" s="1"/>
  <c r="BP148" i="98"/>
  <c r="G20" i="131" s="1"/>
  <c r="G47" i="131" s="1"/>
  <c r="BP9" i="98"/>
  <c r="B21" i="131" s="1"/>
  <c r="B49" i="131" s="1"/>
  <c r="BU11" i="98"/>
  <c r="B20" i="131"/>
  <c r="B47" i="131" s="1"/>
  <c r="BT10" i="98"/>
  <c r="BT11" i="98" s="1"/>
  <c r="B16" i="131"/>
  <c r="B43" i="131" s="1"/>
  <c r="BU20" i="98"/>
  <c r="BV6" i="98"/>
  <c r="I4" i="134"/>
  <c r="M4" i="134"/>
  <c r="N4" i="134"/>
  <c r="BP11" i="98" l="1"/>
  <c r="B23" i="131" s="1"/>
  <c r="B51" i="131" s="1"/>
  <c r="G48" i="131"/>
  <c r="AL7" i="98"/>
  <c r="BV20" i="98"/>
  <c r="G7" i="223"/>
  <c r="D4" i="134"/>
  <c r="BV11" i="98"/>
  <c r="BV10" i="98"/>
  <c r="P4" i="134"/>
  <c r="B48" i="131" l="1"/>
  <c r="AL8" i="98"/>
  <c r="E9" i="134"/>
  <c r="E5" i="134"/>
  <c r="E7" i="134"/>
  <c r="Q4" i="134"/>
  <c r="E6" i="134"/>
  <c r="E8" i="134"/>
  <c r="G2" i="223"/>
  <c r="G4" i="223"/>
  <c r="G3" i="223"/>
  <c r="G6" i="223"/>
  <c r="G5" i="223"/>
  <c r="E4" i="134"/>
  <c r="AL9" i="98" l="1"/>
  <c r="AL10" i="98" l="1"/>
  <c r="AL11" i="98" l="1"/>
  <c r="AL12" i="98" l="1"/>
  <c r="AL13" i="98" l="1"/>
  <c r="AL14" i="98" l="1"/>
  <c r="AL15" i="98" l="1"/>
  <c r="AL16" i="98" l="1"/>
  <c r="AL17" i="98" s="1"/>
  <c r="AL18" i="98" s="1"/>
  <c r="AL19" i="98" s="1"/>
  <c r="AL20" i="98" s="1"/>
  <c r="AL21" i="98" s="1"/>
  <c r="AL22" i="98" s="1"/>
  <c r="AL23" i="98" s="1"/>
  <c r="AL24" i="98" s="1"/>
  <c r="AL25" i="98" s="1"/>
  <c r="AL26" i="98" s="1"/>
  <c r="AL27" i="98" s="1"/>
  <c r="L19" i="167"/>
  <c r="I19" i="167"/>
  <c r="H19" i="167"/>
  <c r="G19" i="167"/>
  <c r="M14" i="167"/>
  <c r="K19" i="167"/>
  <c r="N19" i="167"/>
  <c r="Q19" i="167" l="1"/>
  <c r="N15" i="167"/>
  <c r="P15" i="167"/>
  <c r="M19" i="167"/>
  <c r="K15" i="167"/>
  <c r="P19" i="167"/>
  <c r="H24" i="167"/>
  <c r="I20" i="167"/>
  <c r="G7" i="167"/>
  <c r="O20" i="167"/>
  <c r="J20" i="167"/>
  <c r="I21" i="167"/>
  <c r="Q12" i="167"/>
  <c r="G23" i="167"/>
  <c r="I17" i="167"/>
  <c r="M15" i="167"/>
  <c r="O9" i="167"/>
  <c r="G11" i="167"/>
  <c r="Q16" i="167"/>
  <c r="J23" i="167"/>
  <c r="I14" i="167"/>
  <c r="K23" i="167"/>
  <c r="O18" i="167"/>
  <c r="J10" i="167"/>
  <c r="K21" i="167"/>
  <c r="G13" i="167"/>
  <c r="H15" i="167"/>
  <c r="P12" i="167"/>
  <c r="G8" i="167"/>
  <c r="Q14" i="167"/>
  <c r="L15" i="167"/>
  <c r="O12" i="167"/>
  <c r="I15" i="167"/>
  <c r="K16" i="167"/>
  <c r="N10" i="167"/>
  <c r="Q9" i="167"/>
  <c r="Q10" i="167"/>
  <c r="H14" i="167"/>
  <c r="G12" i="167"/>
  <c r="P14" i="167"/>
  <c r="P16" i="167"/>
  <c r="H23" i="167"/>
  <c r="Q23" i="167"/>
  <c r="M7" i="167"/>
  <c r="I24" i="167"/>
  <c r="J17" i="167"/>
  <c r="P17" i="167"/>
  <c r="I7" i="167"/>
  <c r="L10" i="167"/>
  <c r="J19" i="167"/>
  <c r="L13" i="167"/>
  <c r="K7" i="167"/>
  <c r="M22" i="167"/>
  <c r="N18" i="167"/>
  <c r="M13" i="167"/>
  <c r="M20" i="167"/>
  <c r="K11" i="167"/>
  <c r="L16" i="167"/>
  <c r="K12" i="167"/>
  <c r="H17" i="167"/>
  <c r="J15" i="167"/>
  <c r="G22" i="167"/>
  <c r="H20" i="167"/>
  <c r="J8" i="167"/>
  <c r="H7" i="167"/>
  <c r="J14" i="167"/>
  <c r="P20" i="167"/>
  <c r="O19" i="167"/>
  <c r="I13" i="167"/>
  <c r="I11" i="167"/>
  <c r="G18" i="167"/>
  <c r="J22" i="167"/>
  <c r="Q20" i="167"/>
  <c r="N22" i="167"/>
  <c r="Q13" i="167"/>
  <c r="N11" i="167"/>
  <c r="P7" i="167"/>
  <c r="O13" i="167"/>
  <c r="P13" i="167"/>
  <c r="M16" i="167"/>
  <c r="K13" i="167"/>
  <c r="K24" i="167"/>
  <c r="Q7" i="167"/>
  <c r="K18" i="167"/>
  <c r="I23" i="167"/>
  <c r="O22" i="167"/>
  <c r="M18" i="167"/>
  <c r="L20" i="167"/>
  <c r="N20" i="167"/>
  <c r="K22" i="167"/>
  <c r="L22" i="167"/>
  <c r="G14" i="167"/>
  <c r="H22" i="167"/>
  <c r="M11" i="167"/>
  <c r="O14" i="167"/>
  <c r="J18" i="167"/>
  <c r="G16" i="167"/>
  <c r="G20" i="167"/>
  <c r="L14" i="167"/>
  <c r="Q22" i="167"/>
  <c r="G24" i="167"/>
  <c r="L23" i="167"/>
  <c r="L21" i="167"/>
  <c r="L17" i="167"/>
  <c r="H10" i="167"/>
  <c r="N14" i="167"/>
  <c r="H16" i="167"/>
  <c r="O7" i="167"/>
  <c r="P11" i="167"/>
  <c r="N7" i="167"/>
  <c r="N16" i="167"/>
  <c r="G17" i="167"/>
  <c r="H12" i="167"/>
  <c r="M24" i="167"/>
  <c r="P10" i="167"/>
  <c r="P23" i="167"/>
  <c r="M8" i="167"/>
  <c r="J7" i="167"/>
  <c r="L7" i="167"/>
  <c r="L11" i="167"/>
  <c r="M23" i="167"/>
  <c r="P9" i="167"/>
  <c r="J9" i="167"/>
  <c r="N17" i="167"/>
  <c r="P24" i="167"/>
  <c r="K8" i="167"/>
  <c r="K9" i="167"/>
  <c r="M17" i="167"/>
  <c r="O21" i="167"/>
  <c r="M9" i="167"/>
  <c r="O23" i="167"/>
  <c r="I8" i="167"/>
  <c r="N21" i="167"/>
  <c r="J16" i="167"/>
  <c r="J24" i="167"/>
  <c r="M21" i="167"/>
  <c r="J12" i="167"/>
  <c r="O11" i="167"/>
  <c r="I16" i="167"/>
  <c r="L8" i="167"/>
  <c r="I10" i="167"/>
  <c r="N23" i="167"/>
  <c r="O16" i="167"/>
  <c r="G21" i="167"/>
  <c r="O24" i="167"/>
  <c r="J13" i="167"/>
  <c r="M10" i="167"/>
  <c r="N8" i="167"/>
  <c r="O10" i="167"/>
  <c r="N13" i="167"/>
  <c r="Q18" i="167"/>
  <c r="I18" i="167"/>
  <c r="L12" i="167"/>
  <c r="P22" i="167"/>
  <c r="L18" i="167"/>
  <c r="K14" i="167"/>
  <c r="K10" i="167"/>
  <c r="O17" i="167"/>
  <c r="N9" i="167"/>
  <c r="Q24" i="167"/>
  <c r="Q11" i="167"/>
  <c r="P8" i="167"/>
  <c r="Q15" i="167"/>
  <c r="H8" i="167"/>
  <c r="K20" i="167"/>
  <c r="Q21" i="167"/>
  <c r="G15" i="167"/>
  <c r="P18" i="167"/>
  <c r="K17" i="167"/>
  <c r="H21" i="167"/>
  <c r="N12" i="167"/>
  <c r="J11" i="167"/>
  <c r="I22" i="167"/>
  <c r="I9" i="167"/>
  <c r="O8" i="167"/>
  <c r="H11" i="167"/>
  <c r="L24" i="167"/>
  <c r="P21" i="167"/>
  <c r="M12" i="167"/>
  <c r="O15" i="167"/>
  <c r="G9" i="167"/>
  <c r="J21" i="167"/>
  <c r="H9" i="167"/>
  <c r="I12" i="167"/>
  <c r="G10" i="167"/>
  <c r="H18" i="167"/>
  <c r="N24" i="167"/>
  <c r="Q17" i="167"/>
  <c r="H13" i="167"/>
  <c r="Q8" i="167"/>
  <c r="L9" i="167"/>
  <c r="R10" i="167" l="1"/>
  <c r="R19" i="167"/>
  <c r="R14" i="167"/>
  <c r="R21" i="167"/>
  <c r="R22" i="167"/>
  <c r="R12" i="167"/>
  <c r="R9" i="167"/>
  <c r="R13" i="167"/>
  <c r="R23" i="167"/>
  <c r="R24" i="167"/>
  <c r="R16" i="167"/>
  <c r="R18" i="167"/>
  <c r="R7" i="167"/>
  <c r="R15" i="167"/>
  <c r="R17" i="167"/>
  <c r="R20" i="167"/>
  <c r="R11" i="167"/>
  <c r="R8" i="167"/>
</calcChain>
</file>

<file path=xl/sharedStrings.xml><?xml version="1.0" encoding="utf-8"?>
<sst xmlns="http://schemas.openxmlformats.org/spreadsheetml/2006/main" count="1171" uniqueCount="199">
  <si>
    <t>Demand Response</t>
  </si>
  <si>
    <t>Revenue Requirement</t>
  </si>
  <si>
    <t>Market Purchases</t>
  </si>
  <si>
    <t>Renewable Resources</t>
  </si>
  <si>
    <t>Emissions Summary for Chart</t>
  </si>
  <si>
    <t>Existing Contract</t>
  </si>
  <si>
    <t>Existing Coal</t>
  </si>
  <si>
    <t>Existing Gas</t>
  </si>
  <si>
    <t>Total GHG Emissions (Millions Tons)</t>
  </si>
  <si>
    <t>with Upstream Emissions</t>
  </si>
  <si>
    <t>25% below 1990 Emissions</t>
  </si>
  <si>
    <t>Cummulative Builds (MW)</t>
  </si>
  <si>
    <t>CCCT</t>
  </si>
  <si>
    <t>Frame Peaker</t>
  </si>
  <si>
    <t>Recip Peaker</t>
  </si>
  <si>
    <t>WA Wind</t>
  </si>
  <si>
    <t>MT Wind East</t>
  </si>
  <si>
    <t>MT Wind West</t>
  </si>
  <si>
    <t>ID Wind</t>
  </si>
  <si>
    <t>WY Wind East</t>
  </si>
  <si>
    <t>WY Wind West</t>
  </si>
  <si>
    <t>Offshore Wind</t>
  </si>
  <si>
    <t>WA Solar East</t>
  </si>
  <si>
    <t>WA Solar West</t>
  </si>
  <si>
    <t>ID Solar</t>
  </si>
  <si>
    <t>WY Solar Anticline</t>
  </si>
  <si>
    <t>WY Solar West</t>
  </si>
  <si>
    <t>Li-Ion 2hr</t>
  </si>
  <si>
    <t>Li-Ion 4hr</t>
  </si>
  <si>
    <t xml:space="preserve">Flow 4hr </t>
  </si>
  <si>
    <t>Flow 6hr</t>
  </si>
  <si>
    <t>Pump Storage</t>
  </si>
  <si>
    <t>DER Storage</t>
  </si>
  <si>
    <t>Wind + Battery</t>
  </si>
  <si>
    <t>Solar + Battery</t>
  </si>
  <si>
    <t>MT Wind + PHSE</t>
  </si>
  <si>
    <t>Biomass</t>
  </si>
  <si>
    <t>PPA</t>
  </si>
  <si>
    <t>DER Grounded</t>
  </si>
  <si>
    <t>DER Roof</t>
  </si>
  <si>
    <t>DER Solar PV</t>
  </si>
  <si>
    <t>New DSM</t>
  </si>
  <si>
    <t>DSM C&amp;S and Solar PV</t>
  </si>
  <si>
    <t>Total</t>
  </si>
  <si>
    <t>Portfolio</t>
  </si>
  <si>
    <t>Solar</t>
  </si>
  <si>
    <t>Yr</t>
  </si>
  <si>
    <t>2019 IRP</t>
  </si>
  <si>
    <t>Peaking Capacity</t>
  </si>
  <si>
    <t>DER Ground</t>
  </si>
  <si>
    <t>Wind</t>
  </si>
  <si>
    <t>New Peaking Capacity</t>
  </si>
  <si>
    <t>Balanced Portfolios</t>
  </si>
  <si>
    <t>PSE 1990 Emissions</t>
  </si>
  <si>
    <t>All Conservation</t>
  </si>
  <si>
    <t>Demand-side Resources</t>
  </si>
  <si>
    <t xml:space="preserve">     Battery Energy Storage</t>
  </si>
  <si>
    <t xml:space="preserve">     Solar - Ground and Rooftop</t>
  </si>
  <si>
    <t xml:space="preserve">     Demand Response</t>
  </si>
  <si>
    <t xml:space="preserve">     DSP Non-Wire Alternatives</t>
  </si>
  <si>
    <t>Renewable + Storage Hybrid</t>
  </si>
  <si>
    <t>Pump Hydro Storage</t>
  </si>
  <si>
    <t>DSP Non-Wire Alternatives</t>
  </si>
  <si>
    <t>Solar - Ground and Rooftop</t>
  </si>
  <si>
    <t>Battery Energy Storage</t>
  </si>
  <si>
    <t>Portfolio Costs (M$)</t>
  </si>
  <si>
    <t>Total Portfolio Costs 24 Yr Levelized</t>
  </si>
  <si>
    <t>SCGHG Costs</t>
  </si>
  <si>
    <t>Total Portfolio Costs 20 Yr Levelized</t>
  </si>
  <si>
    <t>Resource Additions by 2045</t>
  </si>
  <si>
    <t>Demand Side Resources</t>
  </si>
  <si>
    <t>Pumped Hydro Storage</t>
  </si>
  <si>
    <t>Resource Additions (MW)</t>
  </si>
  <si>
    <t>2022-2025</t>
  </si>
  <si>
    <t>2026-2030</t>
  </si>
  <si>
    <t>2031-2045</t>
  </si>
  <si>
    <t>Distributed Energy Resources</t>
  </si>
  <si>
    <t>Total Renewable</t>
  </si>
  <si>
    <t>Total DER</t>
  </si>
  <si>
    <t>Renewable + Storage</t>
  </si>
  <si>
    <t>SCGHG Adder</t>
  </si>
  <si>
    <t>24-Yr Levelized Costs ($ Billions)</t>
  </si>
  <si>
    <t>Resource Additions by 2045, Nameplate (MW)</t>
  </si>
  <si>
    <t>Total - Market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</si>
  <si>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</si>
  <si>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</si>
  <si>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</si>
  <si>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</si>
  <si>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</si>
  <si>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</si>
  <si>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</si>
  <si>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</si>
  <si>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</si>
  <si>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</si>
  <si>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All Values in Millions of Short Tons</t>
  </si>
  <si>
    <t>Summary Cost Tables</t>
  </si>
  <si>
    <t>Resource Addition Tables</t>
  </si>
  <si>
    <t>Reference</t>
  </si>
  <si>
    <t>Chart Name</t>
  </si>
  <si>
    <t>DO NOT EDIT</t>
  </si>
  <si>
    <t>Edit names below to edit names throughout workbook</t>
  </si>
  <si>
    <t>DO NOT ADD OR REMOVE ROWS OR COLUMNS TO THIS SHEET</t>
  </si>
  <si>
    <t>DO NOT ADD OR REMOVE ROWS OR COLUMNS FROM THIS SHEET</t>
  </si>
  <si>
    <t>All Sensitivities Data</t>
  </si>
  <si>
    <t>Recombine Below</t>
  </si>
  <si>
    <t>Formatted Data, Recombine to make Tables</t>
  </si>
  <si>
    <t>EMISSIONS CHARTS</t>
  </si>
  <si>
    <t>ANNUAL REV REQ CHARTS</t>
  </si>
  <si>
    <t>BUILD CHARTS</t>
  </si>
  <si>
    <t>Flexible Capacity</t>
  </si>
  <si>
    <t>Change from Mid</t>
  </si>
  <si>
    <t>RAW DATA INPUTS</t>
  </si>
  <si>
    <t>Resource Additions Annual</t>
  </si>
  <si>
    <t>Cumulative resource additions from the LTCE Portfolio model results.</t>
  </si>
  <si>
    <t>Emissions</t>
  </si>
  <si>
    <t>Portfolio emissions broken down by fuel type</t>
  </si>
  <si>
    <t>TABLES</t>
  </si>
  <si>
    <t>ChartData</t>
  </si>
  <si>
    <t>Data used in the Emission, Revenue Requirement, and Portfolio Build charts, compiled from the Raw Data inputs and Portfolio Summaries</t>
  </si>
  <si>
    <t>ALL EM CHART_COPY THIS</t>
  </si>
  <si>
    <t>To use this:</t>
  </si>
  <si>
    <t>1: Make a copy of this chart</t>
  </si>
  <si>
    <t>2: Select the sensitivities you would like to compare using this symbol in the top-right corner of the chart:</t>
  </si>
  <si>
    <t>ALL REV CHART_COPY THIS</t>
  </si>
  <si>
    <t>ALL BUILD CHART_COPY THIS</t>
  </si>
  <si>
    <t>Direct Emissions (24-year levelized million tons)</t>
  </si>
  <si>
    <t>Direct and Indirect Emissions (24-year levelized million tons)</t>
  </si>
  <si>
    <t>Portfolio Cost (24-year levelized billions dollars)</t>
  </si>
  <si>
    <t xml:space="preserve">Rate (After tax WACC) = </t>
  </si>
  <si>
    <t>Change in Direct Emissions from Mid</t>
  </si>
  <si>
    <t>WITH MARKET EMISSIONS</t>
  </si>
  <si>
    <t>WITHOUT MARKET EMISSIONS</t>
  </si>
  <si>
    <t>vvv Direct + Market VVV</t>
  </si>
  <si>
    <t>vvv Direct Only vvv</t>
  </si>
  <si>
    <t>Recombine to make Tables</t>
  </si>
  <si>
    <t>Cost of Emission Reduction</t>
  </si>
  <si>
    <t>Comparing the costs of portfolios and the changes in emissions.</t>
  </si>
  <si>
    <t>Emission Data for Em Reduction</t>
  </si>
  <si>
    <t>Data for the Costs of Emission Reduction table.</t>
  </si>
  <si>
    <t>This chart contains data for direct emissions and direct + market emissions.</t>
  </si>
  <si>
    <t>MT Wind Option</t>
  </si>
  <si>
    <t>CEIP Solar</t>
  </si>
  <si>
    <t>CEIP Battery</t>
  </si>
  <si>
    <t>Incremental Builds (MW)</t>
  </si>
  <si>
    <t>Suite 1</t>
  </si>
  <si>
    <t>Suite 2</t>
  </si>
  <si>
    <t>Suite 3</t>
  </si>
  <si>
    <t>Suite 4</t>
  </si>
  <si>
    <t>Suite 5</t>
  </si>
  <si>
    <t>Suite 6</t>
  </si>
  <si>
    <t>BL</t>
  </si>
  <si>
    <t>BM</t>
  </si>
  <si>
    <t>BN</t>
  </si>
  <si>
    <t>Portfolio Costs (B$)</t>
  </si>
  <si>
    <t>Resource Additions by 2025</t>
  </si>
  <si>
    <t>Edit these values to change suite names on the build charts</t>
  </si>
  <si>
    <t>This workbook is designed to quickly compare suite results, see below for descriptions of major components.</t>
  </si>
  <si>
    <t>Summary of suite costs</t>
  </si>
  <si>
    <t>Summary of suite resource additions</t>
  </si>
  <si>
    <t>All Suite Table</t>
  </si>
  <si>
    <t>Battery</t>
  </si>
  <si>
    <t>Hybrid</t>
  </si>
  <si>
    <t>CommunitySolar</t>
  </si>
  <si>
    <t>CommunitySolarLowIncome</t>
  </si>
  <si>
    <t>Multi-FamilyCommunitySolar</t>
  </si>
  <si>
    <t>3rdPartySolar</t>
  </si>
  <si>
    <t>C&amp;IRoof-topSolarIncentive</t>
  </si>
  <si>
    <t>C&amp;IRoof-topSolarLeasing</t>
  </si>
  <si>
    <t>Multi-FamilySolarPartnership</t>
  </si>
  <si>
    <t>Multi-FamilySolarIncentive</t>
  </si>
  <si>
    <t>ResidentialRoof-topSolarLeasingLowIncome</t>
  </si>
  <si>
    <t>ResidentialRoof-topSolarLeasing</t>
  </si>
  <si>
    <t>3rdPartyCustomer-SitedDistributedBatteryPPA</t>
  </si>
  <si>
    <t>P3rdPartyUtility-scaleDistributedBatteryPPA</t>
  </si>
  <si>
    <t>C&amp;IBatteryInstallIncentive</t>
  </si>
  <si>
    <t>C&amp;ISpaceLeasingforBatteries</t>
  </si>
  <si>
    <t>Multi-FamilyUnitBatteryProgram</t>
  </si>
  <si>
    <t>PSEMobileBatteries</t>
  </si>
  <si>
    <t>PSESubstationBatteries</t>
  </si>
  <si>
    <t>PSEUtility-ScaleDistributedBatteryStations</t>
  </si>
  <si>
    <t>ResidentialBatteryInstallIncentive</t>
  </si>
  <si>
    <t>ResidentialPSEBatteryLeasing</t>
  </si>
  <si>
    <t>ResidentialPSEBatteryLeasing-LowIncome</t>
  </si>
  <si>
    <t>C&amp;IBYOBattery</t>
  </si>
  <si>
    <t>PSECustomer-SitedSolar+StorageOffering_Solar</t>
  </si>
  <si>
    <t>PSECustomer-SitedSolar+StorageOffering_Battery</t>
  </si>
  <si>
    <t>Change in Direct and Indirect Emissions from Suite 1</t>
  </si>
  <si>
    <t>Change in Portfolio Cost from Suite 1</t>
  </si>
  <si>
    <t>DO NOT EDIT (CEIP Resources Revenue Requirement only)</t>
  </si>
  <si>
    <t>Revenue Requirement, SCGHG Costs, and portfolio builds of all suites</t>
  </si>
  <si>
    <t>2: Select the suites you would like to compare using this symbol in the top-right corner of the chart:</t>
  </si>
  <si>
    <t>3: For the build chart, keep all resources highlighted, but select the suites/years you would like to compare</t>
  </si>
  <si>
    <t>Least Cost</t>
  </si>
  <si>
    <t>PSE Only</t>
  </si>
  <si>
    <t>Customer Only</t>
  </si>
  <si>
    <t>Pre-CBI</t>
  </si>
  <si>
    <t>CBI</t>
  </si>
  <si>
    <t>CEIP Preferred Portfolio</t>
  </si>
  <si>
    <t>CEIP Resource Costs (B$)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</si>
</sst>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0;\-0;\-;@"/>
    <numFmt numFmtId="166" formatCode="&quot;$&quot;#,##0.00"/>
    <numFmt numFmtId="167" formatCode="0.0"/>
    <numFmt numFmtId="168" formatCode="0.0;\-0.0;\-;@"/>
    <numFmt numFmtId="169" formatCode="0.0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b/>
      <sz val="11"/>
      <color rgb="FFFF0000"/>
      <name val="Calibri"/>
      <family val="2"/>
    </font>
    <font>
      <b/>
      <sz val="12"/>
      <color rgb="FFFFFFFF"/>
      <name val="Arial"/>
      <family val="2"/>
    </font>
    <font>
      <sz val="12"/>
      <color rgb="FF474C55"/>
      <name val="Arial"/>
      <family val="2"/>
    </font>
    <font>
      <sz val="12"/>
      <color theme="1" tint="0.249977111117893"/>
      <name val="Arial"/>
      <family val="2"/>
    </font>
    <font>
      <b/>
      <sz val="12"/>
      <color rgb="FF474C55"/>
      <name val="Arial"/>
      <family val="2"/>
    </font>
    <font>
      <b/>
      <sz val="12"/>
      <color theme="1" tint="0.249977111117893"/>
      <name val="Arial"/>
      <family val="2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58C3B4"/>
        <bgColor indexed="64"/>
      </patternFill>
    </fill>
    <fill>
      <patternFill patternType="solid">
        <fgColor rgb="FFE7EAEB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3BEB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2" fillId="0" borderId="0"/>
    <xf numFmtId="164" fontId="5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49" fontId="9" fillId="0" borderId="15">
      <alignment horizontal="left" vertical="center" wrapText="1" readingOrder="1"/>
    </xf>
    <xf numFmtId="166" fontId="9" fillId="0" borderId="16">
      <alignment horizontal="right" vertical="center" wrapText="1" readingOrder="1"/>
    </xf>
    <xf numFmtId="44" fontId="5" fillId="0" borderId="0" applyFont="0" applyFill="0" applyBorder="0" applyAlignment="0" applyProtection="0"/>
  </cellStyleXfs>
  <cellXfs count="205">
    <xf numFmtId="0" fontId="0" fillId="0" borderId="0" xfId="0"/>
    <xf numFmtId="0" fontId="3" fillId="2" borderId="3" xfId="0" applyFont="1" applyFill="1" applyBorder="1"/>
    <xf numFmtId="0" fontId="4" fillId="0" borderId="0" xfId="0" applyFont="1" applyAlignment="1">
      <alignment horizontal="center"/>
    </xf>
    <xf numFmtId="0" fontId="1" fillId="0" borderId="0" xfId="0" applyFont="1"/>
    <xf numFmtId="3" fontId="0" fillId="0" borderId="0" xfId="0" applyNumberFormat="1"/>
    <xf numFmtId="0" fontId="3" fillId="0" borderId="0" xfId="0" applyFont="1"/>
    <xf numFmtId="0" fontId="1" fillId="4" borderId="0" xfId="0" applyFont="1" applyFill="1"/>
    <xf numFmtId="0" fontId="0" fillId="5" borderId="9" xfId="0" applyFill="1" applyBorder="1" applyAlignment="1">
      <alignment horizontal="left" indent="1"/>
    </xf>
    <xf numFmtId="4" fontId="0" fillId="0" borderId="10" xfId="0" applyNumberFormat="1" applyBorder="1"/>
    <xf numFmtId="0" fontId="0" fillId="0" borderId="11" xfId="0" applyBorder="1" applyAlignment="1">
      <alignment horizontal="left" indent="1"/>
    </xf>
    <xf numFmtId="4" fontId="0" fillId="0" borderId="8" xfId="0" applyNumberFormat="1" applyBorder="1"/>
    <xf numFmtId="0" fontId="0" fillId="5" borderId="11" xfId="0" applyFill="1" applyBorder="1" applyAlignment="1">
      <alignment horizontal="left" indent="1"/>
    </xf>
    <xf numFmtId="0" fontId="0" fillId="0" borderId="12" xfId="0" applyBorder="1" applyAlignment="1">
      <alignment horizontal="left" indent="1"/>
    </xf>
    <xf numFmtId="4" fontId="0" fillId="0" borderId="7" xfId="0" applyNumberFormat="1" applyBorder="1"/>
    <xf numFmtId="164" fontId="5" fillId="0" borderId="0" xfId="2"/>
    <xf numFmtId="0" fontId="0" fillId="0" borderId="0" xfId="0" applyAlignment="1">
      <alignment horizontal="left" indent="1"/>
    </xf>
    <xf numFmtId="0" fontId="6" fillId="6" borderId="6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165" fontId="0" fillId="3" borderId="6" xfId="0" applyNumberForma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4" borderId="0" xfId="0" applyFill="1"/>
    <xf numFmtId="0" fontId="0" fillId="0" borderId="0" xfId="0" applyAlignment="1">
      <alignment wrapText="1"/>
    </xf>
    <xf numFmtId="4" fontId="0" fillId="0" borderId="0" xfId="0" applyNumberFormat="1" applyBorder="1"/>
    <xf numFmtId="0" fontId="0" fillId="15" borderId="0" xfId="0" applyFill="1"/>
    <xf numFmtId="3" fontId="0" fillId="3" borderId="6" xfId="0" applyNumberFormat="1" applyFill="1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10" fillId="4" borderId="4" xfId="0" applyFont="1" applyFill="1" applyBorder="1" applyAlignment="1">
      <alignment horizontal="center" vertical="center" wrapText="1"/>
    </xf>
    <xf numFmtId="0" fontId="8" fillId="0" borderId="0" xfId="0" applyFont="1"/>
    <xf numFmtId="0" fontId="8" fillId="14" borderId="1" xfId="0" applyFont="1" applyFill="1" applyBorder="1"/>
    <xf numFmtId="0" fontId="8" fillId="14" borderId="2" xfId="0" applyFont="1" applyFill="1" applyBorder="1"/>
    <xf numFmtId="0" fontId="1" fillId="0" borderId="0" xfId="0" applyFont="1" applyAlignment="1">
      <alignment wrapText="1"/>
    </xf>
    <xf numFmtId="0" fontId="0" fillId="14" borderId="0" xfId="0" applyFill="1"/>
    <xf numFmtId="3" fontId="0" fillId="14" borderId="0" xfId="0" applyNumberFormat="1" applyFill="1"/>
    <xf numFmtId="0" fontId="11" fillId="18" borderId="17" xfId="0" applyFont="1" applyFill="1" applyBorder="1" applyAlignment="1">
      <alignment horizontal="left" vertical="center" wrapText="1" readingOrder="1"/>
    </xf>
    <xf numFmtId="0" fontId="11" fillId="18" borderId="17" xfId="0" applyFont="1" applyFill="1" applyBorder="1" applyAlignment="1">
      <alignment horizontal="center" vertical="center" wrapText="1" readingOrder="1"/>
    </xf>
    <xf numFmtId="0" fontId="12" fillId="19" borderId="18" xfId="0" applyFont="1" applyFill="1" applyBorder="1" applyAlignment="1">
      <alignment vertical="center" wrapText="1" readingOrder="1"/>
    </xf>
    <xf numFmtId="0" fontId="12" fillId="19" borderId="18" xfId="0" applyFont="1" applyFill="1" applyBorder="1" applyAlignment="1">
      <alignment horizontal="left" vertical="center" wrapText="1" indent="1" readingOrder="1"/>
    </xf>
    <xf numFmtId="166" fontId="12" fillId="19" borderId="18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3" fontId="13" fillId="19" borderId="18" xfId="0" applyNumberFormat="1" applyFont="1" applyFill="1" applyBorder="1" applyAlignment="1">
      <alignment horizontal="center" vertical="top" wrapText="1"/>
    </xf>
    <xf numFmtId="0" fontId="13" fillId="19" borderId="18" xfId="0" applyFont="1" applyFill="1" applyBorder="1" applyAlignment="1">
      <alignment horizontal="center" vertical="top" wrapText="1"/>
    </xf>
    <xf numFmtId="0" fontId="12" fillId="19" borderId="18" xfId="0" applyFont="1" applyFill="1" applyBorder="1" applyAlignment="1">
      <alignment horizontal="left" vertical="center" wrapText="1" indent="4" readingOrder="1"/>
    </xf>
    <xf numFmtId="0" fontId="14" fillId="19" borderId="18" xfId="0" applyFont="1" applyFill="1" applyBorder="1" applyAlignment="1">
      <alignment horizontal="left" vertical="center" wrapText="1" indent="1" readingOrder="1"/>
    </xf>
    <xf numFmtId="3" fontId="15" fillId="19" borderId="18" xfId="0" applyNumberFormat="1" applyFont="1" applyFill="1" applyBorder="1" applyAlignment="1">
      <alignment horizontal="center" vertical="top" wrapText="1"/>
    </xf>
    <xf numFmtId="0" fontId="6" fillId="10" borderId="13" xfId="0" applyFont="1" applyFill="1" applyBorder="1" applyAlignment="1">
      <alignment horizontal="center" vertical="center" wrapText="1"/>
    </xf>
    <xf numFmtId="0" fontId="18" fillId="21" borderId="0" xfId="0" applyFont="1" applyFill="1"/>
    <xf numFmtId="0" fontId="0" fillId="3" borderId="6" xfId="0" applyFill="1" applyBorder="1" applyAlignment="1">
      <alignment horizontal="left" indent="2"/>
    </xf>
    <xf numFmtId="1" fontId="0" fillId="3" borderId="6" xfId="0" applyNumberFormat="1" applyFill="1" applyBorder="1" applyAlignment="1">
      <alignment horizontal="center"/>
    </xf>
    <xf numFmtId="0" fontId="0" fillId="3" borderId="6" xfId="0" applyFill="1" applyBorder="1"/>
    <xf numFmtId="0" fontId="0" fillId="20" borderId="6" xfId="0" applyFill="1" applyBorder="1"/>
    <xf numFmtId="1" fontId="0" fillId="20" borderId="6" xfId="0" applyNumberFormat="1" applyFill="1" applyBorder="1" applyAlignment="1">
      <alignment horizontal="center"/>
    </xf>
    <xf numFmtId="0" fontId="0" fillId="22" borderId="6" xfId="0" applyFill="1" applyBorder="1"/>
    <xf numFmtId="1" fontId="0" fillId="22" borderId="6" xfId="0" applyNumberFormat="1" applyFill="1" applyBorder="1" applyAlignment="1">
      <alignment horizontal="center"/>
    </xf>
    <xf numFmtId="0" fontId="0" fillId="20" borderId="6" xfId="0" applyFill="1" applyBorder="1" applyAlignment="1">
      <alignment horizontal="left"/>
    </xf>
    <xf numFmtId="0" fontId="0" fillId="22" borderId="6" xfId="0" applyFill="1" applyBorder="1" applyAlignment="1">
      <alignment horizontal="left"/>
    </xf>
    <xf numFmtId="0" fontId="0" fillId="23" borderId="6" xfId="0" applyFill="1" applyBorder="1" applyAlignment="1">
      <alignment horizontal="left"/>
    </xf>
    <xf numFmtId="1" fontId="0" fillId="23" borderId="6" xfId="0" applyNumberFormat="1" applyFill="1" applyBorder="1" applyAlignment="1">
      <alignment horizontal="center"/>
    </xf>
    <xf numFmtId="0" fontId="1" fillId="0" borderId="0" xfId="0" applyFont="1" applyBorder="1" applyAlignment="1">
      <alignment horizontal="left" indent="1"/>
    </xf>
    <xf numFmtId="0" fontId="8" fillId="14" borderId="22" xfId="0" applyFont="1" applyFill="1" applyBorder="1"/>
    <xf numFmtId="0" fontId="0" fillId="25" borderId="0" xfId="0" applyFill="1"/>
    <xf numFmtId="0" fontId="0" fillId="26" borderId="0" xfId="0" applyFill="1"/>
    <xf numFmtId="0" fontId="0" fillId="24" borderId="0" xfId="0" applyFill="1" applyAlignment="1">
      <alignment wrapText="1"/>
    </xf>
    <xf numFmtId="0" fontId="0" fillId="16" borderId="0" xfId="0" applyFill="1"/>
    <xf numFmtId="0" fontId="0" fillId="28" borderId="0" xfId="0" applyFill="1" applyAlignment="1">
      <alignment wrapText="1"/>
    </xf>
    <xf numFmtId="0" fontId="0" fillId="28" borderId="0" xfId="0" applyFill="1"/>
    <xf numFmtId="0" fontId="0" fillId="27" borderId="0" xfId="0" applyFill="1" applyAlignment="1">
      <alignment horizontal="left"/>
    </xf>
    <xf numFmtId="0" fontId="3" fillId="15" borderId="0" xfId="0" applyFont="1" applyFill="1"/>
    <xf numFmtId="0" fontId="17" fillId="15" borderId="20" xfId="0" applyFont="1" applyFill="1" applyBorder="1" applyAlignment="1">
      <alignment wrapText="1"/>
    </xf>
    <xf numFmtId="0" fontId="17" fillId="15" borderId="21" xfId="0" applyFont="1" applyFill="1" applyBorder="1" applyAlignment="1">
      <alignment wrapText="1"/>
    </xf>
    <xf numFmtId="0" fontId="17" fillId="15" borderId="19" xfId="0" applyFont="1" applyFill="1" applyBorder="1" applyAlignment="1">
      <alignment wrapText="1"/>
    </xf>
    <xf numFmtId="0" fontId="8" fillId="26" borderId="0" xfId="0" applyFont="1" applyFill="1"/>
    <xf numFmtId="0" fontId="8" fillId="26" borderId="2" xfId="0" applyFont="1" applyFill="1" applyBorder="1"/>
    <xf numFmtId="0" fontId="8" fillId="26" borderId="0" xfId="0" applyFont="1" applyFill="1" applyBorder="1"/>
    <xf numFmtId="0" fontId="0" fillId="29" borderId="0" xfId="0" applyFill="1"/>
    <xf numFmtId="0" fontId="8" fillId="29" borderId="2" xfId="0" applyFont="1" applyFill="1" applyBorder="1"/>
    <xf numFmtId="0" fontId="8" fillId="29" borderId="0" xfId="0" applyFont="1" applyFill="1" applyBorder="1"/>
    <xf numFmtId="0" fontId="7" fillId="29" borderId="13" xfId="0" applyFont="1" applyFill="1" applyBorder="1" applyAlignment="1">
      <alignment horizontal="center" vertical="center" wrapText="1"/>
    </xf>
    <xf numFmtId="0" fontId="7" fillId="29" borderId="6" xfId="0" applyFont="1" applyFill="1" applyBorder="1" applyAlignment="1">
      <alignment horizontal="center" vertical="center" wrapText="1"/>
    </xf>
    <xf numFmtId="1" fontId="8" fillId="29" borderId="1" xfId="0" applyNumberFormat="1" applyFont="1" applyFill="1" applyBorder="1"/>
    <xf numFmtId="1" fontId="8" fillId="29" borderId="2" xfId="0" applyNumberFormat="1" applyFont="1" applyFill="1" applyBorder="1"/>
    <xf numFmtId="1" fontId="8" fillId="29" borderId="3" xfId="0" applyNumberFormat="1" applyFont="1" applyFill="1" applyBorder="1"/>
    <xf numFmtId="1" fontId="8" fillId="29" borderId="4" xfId="0" applyNumberFormat="1" applyFont="1" applyFill="1" applyBorder="1"/>
    <xf numFmtId="1" fontId="8" fillId="29" borderId="0" xfId="0" applyNumberFormat="1" applyFont="1" applyFill="1" applyBorder="1"/>
    <xf numFmtId="1" fontId="8" fillId="29" borderId="5" xfId="0" applyNumberFormat="1" applyFont="1" applyFill="1" applyBorder="1"/>
    <xf numFmtId="0" fontId="8" fillId="29" borderId="0" xfId="0" applyFont="1" applyFill="1"/>
    <xf numFmtId="0" fontId="4" fillId="29" borderId="0" xfId="0" applyFont="1" applyFill="1" applyAlignment="1">
      <alignment horizontal="center"/>
    </xf>
    <xf numFmtId="3" fontId="0" fillId="29" borderId="0" xfId="0" applyNumberFormat="1" applyFill="1"/>
    <xf numFmtId="43" fontId="0" fillId="29" borderId="0" xfId="2" applyNumberFormat="1" applyFont="1" applyFill="1"/>
    <xf numFmtId="43" fontId="0" fillId="29" borderId="0" xfId="0" applyNumberFormat="1" applyFill="1"/>
    <xf numFmtId="0" fontId="7" fillId="29" borderId="4" xfId="0" applyFont="1" applyFill="1" applyBorder="1" applyAlignment="1">
      <alignment horizontal="center" vertical="center" wrapText="1"/>
    </xf>
    <xf numFmtId="7" fontId="0" fillId="0" borderId="0" xfId="0" applyNumberFormat="1" applyBorder="1" applyAlignment="1">
      <alignment horizontal="center"/>
    </xf>
    <xf numFmtId="0" fontId="17" fillId="21" borderId="29" xfId="0" applyFont="1" applyFill="1" applyBorder="1" applyAlignment="1">
      <alignment horizontal="center" wrapText="1"/>
    </xf>
    <xf numFmtId="0" fontId="17" fillId="21" borderId="23" xfId="0" applyFont="1" applyFill="1" applyBorder="1" applyAlignment="1">
      <alignment horizontal="center" wrapText="1"/>
    </xf>
    <xf numFmtId="0" fontId="17" fillId="21" borderId="25" xfId="0" applyFont="1" applyFill="1" applyBorder="1" applyAlignment="1">
      <alignment horizontal="center" wrapText="1"/>
    </xf>
    <xf numFmtId="7" fontId="0" fillId="0" borderId="31" xfId="0" applyNumberFormat="1" applyBorder="1" applyAlignment="1">
      <alignment horizontal="center"/>
    </xf>
    <xf numFmtId="7" fontId="0" fillId="0" borderId="33" xfId="0" applyNumberFormat="1" applyBorder="1" applyAlignment="1">
      <alignment horizontal="center"/>
    </xf>
    <xf numFmtId="7" fontId="0" fillId="0" borderId="24" xfId="0" applyNumberFormat="1" applyBorder="1" applyAlignment="1">
      <alignment horizontal="center"/>
    </xf>
    <xf numFmtId="0" fontId="17" fillId="21" borderId="35" xfId="0" applyFont="1" applyFill="1" applyBorder="1" applyAlignment="1">
      <alignment horizontal="center" wrapText="1"/>
    </xf>
    <xf numFmtId="3" fontId="0" fillId="0" borderId="27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0" fontId="0" fillId="22" borderId="0" xfId="0" applyFill="1"/>
    <xf numFmtId="0" fontId="1" fillId="22" borderId="0" xfId="0" applyFont="1" applyFill="1"/>
    <xf numFmtId="0" fontId="16" fillId="22" borderId="0" xfId="0" applyFont="1" applyFill="1"/>
    <xf numFmtId="0" fontId="0" fillId="30" borderId="0" xfId="0" applyFill="1"/>
    <xf numFmtId="0" fontId="0" fillId="31" borderId="0" xfId="0" applyFill="1"/>
    <xf numFmtId="0" fontId="16" fillId="32" borderId="0" xfId="0" applyFont="1" applyFill="1"/>
    <xf numFmtId="165" fontId="0" fillId="0" borderId="0" xfId="0" applyNumberFormat="1"/>
    <xf numFmtId="10" fontId="0" fillId="0" borderId="0" xfId="5" applyNumberFormat="1" applyFont="1"/>
    <xf numFmtId="8" fontId="0" fillId="0" borderId="0" xfId="0" quotePrefix="1" applyNumberFormat="1"/>
    <xf numFmtId="0" fontId="16" fillId="33" borderId="0" xfId="0" applyFont="1" applyFill="1"/>
    <xf numFmtId="7" fontId="0" fillId="0" borderId="29" xfId="0" applyNumberFormat="1" applyBorder="1" applyAlignment="1">
      <alignment horizontal="center"/>
    </xf>
    <xf numFmtId="7" fontId="0" fillId="0" borderId="23" xfId="0" applyNumberFormat="1" applyBorder="1" applyAlignment="1">
      <alignment horizontal="center"/>
    </xf>
    <xf numFmtId="8" fontId="0" fillId="0" borderId="25" xfId="0" applyNumberFormat="1" applyBorder="1" applyAlignment="1">
      <alignment horizontal="center"/>
    </xf>
    <xf numFmtId="8" fontId="0" fillId="0" borderId="32" xfId="0" applyNumberFormat="1" applyBorder="1" applyAlignment="1">
      <alignment horizontal="center"/>
    </xf>
    <xf numFmtId="8" fontId="0" fillId="0" borderId="34" xfId="0" applyNumberFormat="1" applyBorder="1" applyAlignment="1">
      <alignment horizontal="center"/>
    </xf>
    <xf numFmtId="3" fontId="0" fillId="0" borderId="39" xfId="0" applyNumberFormat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44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0" fontId="0" fillId="0" borderId="14" xfId="0" applyBorder="1" applyAlignment="1">
      <alignment wrapText="1"/>
    </xf>
    <xf numFmtId="0" fontId="0" fillId="0" borderId="26" xfId="0" applyBorder="1" applyAlignment="1">
      <alignment wrapText="1"/>
    </xf>
    <xf numFmtId="0" fontId="0" fillId="27" borderId="0" xfId="0" applyFill="1"/>
    <xf numFmtId="0" fontId="4" fillId="27" borderId="0" xfId="0" applyFont="1" applyFill="1" applyAlignment="1">
      <alignment horizontal="center"/>
    </xf>
    <xf numFmtId="4" fontId="0" fillId="27" borderId="0" xfId="0" applyNumberFormat="1" applyFill="1"/>
    <xf numFmtId="164" fontId="5" fillId="27" borderId="0" xfId="2" applyFill="1"/>
    <xf numFmtId="43" fontId="0" fillId="27" borderId="0" xfId="0" applyNumberFormat="1" applyFill="1"/>
    <xf numFmtId="0" fontId="19" fillId="33" borderId="0" xfId="0" applyFont="1" applyFill="1" applyAlignment="1">
      <alignment horizontal="center" vertical="center" textRotation="90"/>
    </xf>
    <xf numFmtId="0" fontId="0" fillId="33" borderId="0" xfId="0" applyFill="1"/>
    <xf numFmtId="4" fontId="0" fillId="33" borderId="0" xfId="0" applyNumberFormat="1" applyFill="1"/>
    <xf numFmtId="0" fontId="20" fillId="26" borderId="0" xfId="0" applyFont="1" applyFill="1"/>
    <xf numFmtId="4" fontId="0" fillId="28" borderId="0" xfId="0" applyNumberFormat="1" applyFill="1"/>
    <xf numFmtId="0" fontId="0" fillId="0" borderId="0" xfId="0"/>
    <xf numFmtId="0" fontId="4" fillId="0" borderId="0" xfId="0" applyFont="1" applyAlignment="1">
      <alignment horizontal="center"/>
    </xf>
    <xf numFmtId="0" fontId="3" fillId="0" borderId="0" xfId="0" applyFont="1"/>
    <xf numFmtId="0" fontId="1" fillId="4" borderId="0" xfId="0" applyFont="1" applyFill="1"/>
    <xf numFmtId="0" fontId="0" fillId="5" borderId="9" xfId="0" applyFill="1" applyBorder="1" applyAlignment="1">
      <alignment horizontal="left" indent="1"/>
    </xf>
    <xf numFmtId="4" fontId="0" fillId="0" borderId="10" xfId="0" applyNumberFormat="1" applyBorder="1"/>
    <xf numFmtId="0" fontId="0" fillId="0" borderId="11" xfId="0" applyBorder="1" applyAlignment="1">
      <alignment horizontal="left" indent="1"/>
    </xf>
    <xf numFmtId="4" fontId="0" fillId="0" borderId="8" xfId="0" applyNumberFormat="1" applyBorder="1"/>
    <xf numFmtId="0" fontId="0" fillId="5" borderId="11" xfId="0" applyFill="1" applyBorder="1" applyAlignment="1">
      <alignment horizontal="left" indent="1"/>
    </xf>
    <xf numFmtId="0" fontId="0" fillId="0" borderId="12" xfId="0" applyBorder="1" applyAlignment="1">
      <alignment horizontal="left" indent="1"/>
    </xf>
    <xf numFmtId="4" fontId="0" fillId="0" borderId="7" xfId="0" applyNumberFormat="1" applyBorder="1"/>
    <xf numFmtId="0" fontId="0" fillId="0" borderId="0" xfId="0" applyFill="1"/>
    <xf numFmtId="0" fontId="10" fillId="4" borderId="0" xfId="0" applyFont="1" applyFill="1" applyBorder="1" applyAlignment="1">
      <alignment horizontal="center" vertical="center" wrapText="1"/>
    </xf>
    <xf numFmtId="0" fontId="0" fillId="17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0" borderId="0" xfId="0" applyFont="1" applyAlignment="1">
      <alignment horizontal="center" vertical="center" textRotation="90" wrapText="1"/>
    </xf>
    <xf numFmtId="168" fontId="0" fillId="4" borderId="0" xfId="0" applyNumberFormat="1" applyFill="1"/>
    <xf numFmtId="168" fontId="0" fillId="0" borderId="0" xfId="0" applyNumberFormat="1"/>
    <xf numFmtId="168" fontId="0" fillId="8" borderId="0" xfId="0" applyNumberFormat="1" applyFill="1"/>
    <xf numFmtId="168" fontId="0" fillId="35" borderId="0" xfId="0" applyNumberFormat="1" applyFill="1"/>
    <xf numFmtId="168" fontId="0" fillId="21" borderId="0" xfId="0" applyNumberFormat="1" applyFill="1"/>
    <xf numFmtId="168" fontId="6" fillId="21" borderId="6" xfId="0" applyNumberFormat="1" applyFont="1" applyFill="1" applyBorder="1" applyAlignment="1">
      <alignment horizontal="center" vertical="center" wrapText="1"/>
    </xf>
    <xf numFmtId="168" fontId="6" fillId="34" borderId="6" xfId="0" applyNumberFormat="1" applyFont="1" applyFill="1" applyBorder="1" applyAlignment="1">
      <alignment horizontal="center" vertical="center" wrapText="1"/>
    </xf>
    <xf numFmtId="168" fontId="6" fillId="36" borderId="6" xfId="0" applyNumberFormat="1" applyFont="1" applyFill="1" applyBorder="1" applyAlignment="1">
      <alignment horizontal="center" vertical="center" wrapText="1"/>
    </xf>
    <xf numFmtId="168" fontId="10" fillId="4" borderId="0" xfId="0" applyNumberFormat="1" applyFont="1" applyFill="1" applyBorder="1" applyAlignment="1">
      <alignment horizontal="center" vertical="center" wrapText="1"/>
    </xf>
    <xf numFmtId="168" fontId="0" fillId="3" borderId="6" xfId="0" applyNumberFormat="1" applyFill="1" applyBorder="1" applyAlignment="1">
      <alignment horizontal="center"/>
    </xf>
    <xf numFmtId="168" fontId="0" fillId="0" borderId="6" xfId="0" applyNumberFormat="1" applyBorder="1" applyAlignment="1">
      <alignment horizontal="center"/>
    </xf>
    <xf numFmtId="165" fontId="0" fillId="4" borderId="0" xfId="0" applyNumberFormat="1" applyFill="1"/>
    <xf numFmtId="165" fontId="3" fillId="2" borderId="3" xfId="0" applyNumberFormat="1" applyFont="1" applyFill="1" applyBorder="1"/>
    <xf numFmtId="165" fontId="6" fillId="6" borderId="6" xfId="0" applyNumberFormat="1" applyFont="1" applyFill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168" fontId="10" fillId="4" borderId="4" xfId="0" applyNumberFormat="1" applyFont="1" applyFill="1" applyBorder="1" applyAlignment="1">
      <alignment horizontal="center" vertical="center" wrapText="1"/>
    </xf>
    <xf numFmtId="168" fontId="0" fillId="0" borderId="0" xfId="0" applyNumberFormat="1" applyFill="1"/>
    <xf numFmtId="0" fontId="8" fillId="29" borderId="48" xfId="0" applyFont="1" applyFill="1" applyBorder="1"/>
    <xf numFmtId="0" fontId="8" fillId="29" borderId="14" xfId="0" applyFont="1" applyFill="1" applyBorder="1"/>
    <xf numFmtId="0" fontId="7" fillId="29" borderId="1" xfId="0" applyFont="1" applyFill="1" applyBorder="1" applyAlignment="1">
      <alignment horizontal="center" vertical="center" wrapText="1"/>
    </xf>
    <xf numFmtId="0" fontId="7" fillId="29" borderId="49" xfId="0" applyFont="1" applyFill="1" applyBorder="1" applyAlignment="1">
      <alignment horizontal="center" vertical="center" wrapText="1"/>
    </xf>
    <xf numFmtId="167" fontId="8" fillId="29" borderId="1" xfId="0" applyNumberFormat="1" applyFont="1" applyFill="1" applyBorder="1"/>
    <xf numFmtId="167" fontId="8" fillId="29" borderId="2" xfId="0" applyNumberFormat="1" applyFont="1" applyFill="1" applyBorder="1"/>
    <xf numFmtId="167" fontId="8" fillId="29" borderId="3" xfId="0" applyNumberFormat="1" applyFont="1" applyFill="1" applyBorder="1"/>
    <xf numFmtId="167" fontId="8" fillId="29" borderId="4" xfId="0" applyNumberFormat="1" applyFont="1" applyFill="1" applyBorder="1"/>
    <xf numFmtId="167" fontId="8" fillId="29" borderId="0" xfId="0" applyNumberFormat="1" applyFont="1" applyFill="1" applyBorder="1"/>
    <xf numFmtId="167" fontId="8" fillId="29" borderId="5" xfId="0" applyNumberFormat="1" applyFont="1" applyFill="1" applyBorder="1"/>
    <xf numFmtId="167" fontId="8" fillId="29" borderId="14" xfId="0" applyNumberFormat="1" applyFont="1" applyFill="1" applyBorder="1"/>
    <xf numFmtId="167" fontId="8" fillId="29" borderId="46" xfId="0" applyNumberFormat="1" applyFont="1" applyFill="1" applyBorder="1"/>
    <xf numFmtId="167" fontId="8" fillId="29" borderId="47" xfId="0" applyNumberFormat="1" applyFont="1" applyFill="1" applyBorder="1"/>
    <xf numFmtId="167" fontId="8" fillId="29" borderId="49" xfId="0" applyNumberFormat="1" applyFont="1" applyFill="1" applyBorder="1"/>
    <xf numFmtId="167" fontId="8" fillId="29" borderId="50" xfId="0" applyNumberFormat="1" applyFont="1" applyFill="1" applyBorder="1"/>
    <xf numFmtId="167" fontId="8" fillId="29" borderId="48" xfId="0" applyNumberFormat="1" applyFont="1" applyFill="1" applyBorder="1"/>
    <xf numFmtId="169" fontId="0" fillId="0" borderId="0" xfId="8" applyNumberFormat="1" applyFont="1" applyAlignment="1">
      <alignment horizontal="right"/>
    </xf>
    <xf numFmtId="169" fontId="0" fillId="0" borderId="0" xfId="0" applyNumberFormat="1" applyAlignment="1">
      <alignment horizontal="right"/>
    </xf>
    <xf numFmtId="0" fontId="1" fillId="0" borderId="36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21" fillId="0" borderId="0" xfId="0" applyFont="1" applyAlignment="1">
      <alignment horizontal="center" vertical="center" textRotation="90" wrapText="1"/>
    </xf>
    <xf numFmtId="0" fontId="8" fillId="29" borderId="6" xfId="0" applyFont="1" applyFill="1" applyBorder="1" applyAlignment="1">
      <alignment horizontal="center" vertical="center" textRotation="90" wrapText="1"/>
    </xf>
    <xf numFmtId="0" fontId="8" fillId="29" borderId="1" xfId="0" applyFont="1" applyFill="1" applyBorder="1" applyAlignment="1">
      <alignment horizontal="center" vertical="center" textRotation="90" wrapText="1"/>
    </xf>
    <xf numFmtId="0" fontId="8" fillId="29" borderId="4" xfId="0" applyFont="1" applyFill="1" applyBorder="1" applyAlignment="1">
      <alignment horizontal="center" vertical="center" textRotation="90" wrapText="1"/>
    </xf>
  </cellXfs>
  <cellStyles count="9">
    <cellStyle name="3_RowTitle" xfId="6"/>
    <cellStyle name="4_Currency" xfId="7"/>
    <cellStyle name="Comma 2" xfId="1"/>
    <cellStyle name="Comma 2 2 2" xfId="3"/>
    <cellStyle name="Currency" xfId="8" builtinId="4"/>
    <cellStyle name="Currency 2 3" xfId="4"/>
    <cellStyle name="Normal" xfId="0" builtinId="0"/>
    <cellStyle name="Normal 3" xfId="2"/>
    <cellStyle name="Percent" xfId="5" builtinId="5"/>
  </cellStyles>
  <dxfs count="38">
    <dxf>
      <numFmt numFmtId="3" formatCode="#,##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12" formatCode="&quot;$&quot;#,##0.00_);[Red]\(&quot;$&quot;#,##0.00\)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11" formatCode="&quot;$&quot;#,##0.00_);\(&quot;$&quot;#,##0.00\)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11" formatCode="&quot;$&quot;#,##0.00_);\(&quot;$&quot;#,##0.00\)"/>
      <alignment horizontal="center" vertical="bottom" textRotation="0" wrapText="0" indent="0" justifyLastLine="0" shrinkToFit="0" readingOrder="0"/>
    </dxf>
    <dxf>
      <numFmt numFmtId="166" formatCode="&quot;$&quot;#,##0.0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thin">
          <color theme="0"/>
        </top>
        <bottom style="thin">
          <color theme="0"/>
        </bottom>
      </border>
    </dxf>
    <dxf>
      <numFmt numFmtId="11" formatCode="&quot;$&quot;#,##0.00_);\(&quot;$&quot;#,##0.00\)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numFmt numFmtId="166" formatCode="&quot;$&quot;#,##0.00"/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1" formatCode="0"/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2929"/>
      <color rgb="FFFF00FF"/>
      <color rgb="FFCCFF99"/>
      <color rgb="FFCCCCFF"/>
      <color rgb="FF9999FF"/>
      <color rgb="FF996633"/>
      <color rgb="FFF6B540"/>
      <color rgb="FFF3BEB6"/>
      <color rgb="FF43FF43"/>
      <color rgb="FF01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chartsheet" Target="chartsheets/sheet1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chartsheet" Target="chartsheets/sheet3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hartsheet" Target="chartsheets/sheet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hartsheet" Target="chartsheets/sheet5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hartsheet" Target="chartsheets/sheet4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8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19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'ChartData Emissions Annual Mkt'!$B$3</c:f>
              <c:strCache>
                <c:ptCount val="1"/>
                <c:pt idx="0">
                  <c:v>Suite 1 Least Cost (Direct + Market)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Mkt'!$D$3:$AB$3</c:f>
              <c:numCache>
                <c:formatCode>#,##0.00</c:formatCode>
                <c:ptCount val="25"/>
                <c:pt idx="0">
                  <c:v>8.5154391413817514</c:v>
                </c:pt>
                <c:pt idx="1">
                  <c:v>8.296396966714644</c:v>
                </c:pt>
                <c:pt idx="2">
                  <c:v>7.7650480579804277</c:v>
                </c:pt>
                <c:pt idx="3">
                  <c:v>7.3438386398674753</c:v>
                </c:pt>
                <c:pt idx="4">
                  <c:v>7.1970025537553006</c:v>
                </c:pt>
                <c:pt idx="5">
                  <c:v>4.8395993746303905</c:v>
                </c:pt>
                <c:pt idx="6">
                  <c:v>4.3936119616179612</c:v>
                </c:pt>
                <c:pt idx="7">
                  <c:v>3.9964624187818352</c:v>
                </c:pt>
                <c:pt idx="8">
                  <c:v>3.5875786098490394</c:v>
                </c:pt>
                <c:pt idx="9">
                  <c:v>3.2363703871946727</c:v>
                </c:pt>
                <c:pt idx="10">
                  <c:v>3.0648775376021193</c:v>
                </c:pt>
                <c:pt idx="11">
                  <c:v>2.9979699533650668</c:v>
                </c:pt>
                <c:pt idx="12">
                  <c:v>2.9021122264454515</c:v>
                </c:pt>
                <c:pt idx="13">
                  <c:v>2.8016288063429462</c:v>
                </c:pt>
                <c:pt idx="14">
                  <c:v>2.6969823707034508</c:v>
                </c:pt>
                <c:pt idx="15">
                  <c:v>2.6467337373783848</c:v>
                </c:pt>
                <c:pt idx="16">
                  <c:v>2.572569231115351</c:v>
                </c:pt>
                <c:pt idx="17">
                  <c:v>2.5972652069499658</c:v>
                </c:pt>
                <c:pt idx="18">
                  <c:v>2.4966494493687863</c:v>
                </c:pt>
                <c:pt idx="19">
                  <c:v>2.4277389755354641</c:v>
                </c:pt>
                <c:pt idx="20">
                  <c:v>2.2876019432122972</c:v>
                </c:pt>
                <c:pt idx="21">
                  <c:v>2.2250922195959131</c:v>
                </c:pt>
                <c:pt idx="22">
                  <c:v>2.1025586237531875</c:v>
                </c:pt>
                <c:pt idx="23">
                  <c:v>1.9683909864665701</c:v>
                </c:pt>
                <c:pt idx="24">
                  <c:v>1.8997937134922358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1B75-4110-B380-E2AF4587F308}"/>
            </c:ext>
          </c:extLst>
        </c:ser>
        <c:ser>
          <c:idx val="2"/>
          <c:order val="1"/>
          <c:tx>
            <c:strRef>
              <c:f>'ChartData Emissions Annual Mkt'!$B$4</c:f>
              <c:strCache>
                <c:ptCount val="1"/>
                <c:pt idx="0">
                  <c:v>Suite 2 PSE Only (Direct + Market)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Mkt'!$D$4:$AB$4</c:f>
              <c:numCache>
                <c:formatCode>#,##0.00</c:formatCode>
                <c:ptCount val="25"/>
                <c:pt idx="0">
                  <c:v>8.5154391413817514</c:v>
                </c:pt>
                <c:pt idx="1">
                  <c:v>8.2991367299143413</c:v>
                </c:pt>
                <c:pt idx="2">
                  <c:v>7.7658926177632184</c:v>
                </c:pt>
                <c:pt idx="3">
                  <c:v>7.3351324897355834</c:v>
                </c:pt>
                <c:pt idx="4">
                  <c:v>7.1930361824564546</c:v>
                </c:pt>
                <c:pt idx="5">
                  <c:v>4.8386596651747906</c:v>
                </c:pt>
                <c:pt idx="6">
                  <c:v>4.3925130600252507</c:v>
                </c:pt>
                <c:pt idx="7">
                  <c:v>3.9962246903590453</c:v>
                </c:pt>
                <c:pt idx="8">
                  <c:v>3.585631698361027</c:v>
                </c:pt>
                <c:pt idx="9">
                  <c:v>3.2384472422811905</c:v>
                </c:pt>
                <c:pt idx="10">
                  <c:v>3.0634226830145068</c:v>
                </c:pt>
                <c:pt idx="11">
                  <c:v>2.9963758028831196</c:v>
                </c:pt>
                <c:pt idx="12">
                  <c:v>2.9003754478956569</c:v>
                </c:pt>
                <c:pt idx="13">
                  <c:v>2.7956933958912664</c:v>
                </c:pt>
                <c:pt idx="14">
                  <c:v>2.6938329448590732</c:v>
                </c:pt>
                <c:pt idx="15">
                  <c:v>2.6505355876775871</c:v>
                </c:pt>
                <c:pt idx="16">
                  <c:v>2.5615294507070634</c:v>
                </c:pt>
                <c:pt idx="17">
                  <c:v>2.5949514839088024</c:v>
                </c:pt>
                <c:pt idx="18">
                  <c:v>2.4912896909579865</c:v>
                </c:pt>
                <c:pt idx="19">
                  <c:v>2.4102771540415211</c:v>
                </c:pt>
                <c:pt idx="20">
                  <c:v>2.2667768293800643</c:v>
                </c:pt>
                <c:pt idx="21">
                  <c:v>2.2151553955481722</c:v>
                </c:pt>
                <c:pt idx="22">
                  <c:v>2.085394692660866</c:v>
                </c:pt>
                <c:pt idx="23">
                  <c:v>1.9509494101558431</c:v>
                </c:pt>
                <c:pt idx="24">
                  <c:v>1.8680185658421824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1B75-4110-B380-E2AF4587F308}"/>
            </c:ext>
          </c:extLst>
        </c:ser>
        <c:ser>
          <c:idx val="3"/>
          <c:order val="2"/>
          <c:tx>
            <c:strRef>
              <c:f>'ChartData Emissions Annual Mkt'!$B$5</c:f>
              <c:strCache>
                <c:ptCount val="1"/>
                <c:pt idx="0">
                  <c:v>Suite 3 Customer Only (Direct + Market)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Mkt'!$D$5:$AB$5</c:f>
              <c:numCache>
                <c:formatCode>#,##0.00</c:formatCode>
                <c:ptCount val="25"/>
                <c:pt idx="0">
                  <c:v>8.5154391413817514</c:v>
                </c:pt>
                <c:pt idx="1">
                  <c:v>8.3067217315291337</c:v>
                </c:pt>
                <c:pt idx="2">
                  <c:v>7.7863911562059265</c:v>
                </c:pt>
                <c:pt idx="3">
                  <c:v>7.3455913598586395</c:v>
                </c:pt>
                <c:pt idx="4">
                  <c:v>7.2084273841620385</c:v>
                </c:pt>
                <c:pt idx="5">
                  <c:v>4.8515178629091302</c:v>
                </c:pt>
                <c:pt idx="6">
                  <c:v>4.4068958606483761</c:v>
                </c:pt>
                <c:pt idx="7">
                  <c:v>4.0077172641112631</c:v>
                </c:pt>
                <c:pt idx="8">
                  <c:v>3.5998328284114596</c:v>
                </c:pt>
                <c:pt idx="9">
                  <c:v>3.2466006641407699</c:v>
                </c:pt>
                <c:pt idx="10">
                  <c:v>3.0741095296173242</c:v>
                </c:pt>
                <c:pt idx="11">
                  <c:v>3.0076385443891418</c:v>
                </c:pt>
                <c:pt idx="12">
                  <c:v>2.9082381586366268</c:v>
                </c:pt>
                <c:pt idx="13">
                  <c:v>2.8056016037635563</c:v>
                </c:pt>
                <c:pt idx="14">
                  <c:v>2.7011350363176709</c:v>
                </c:pt>
                <c:pt idx="15">
                  <c:v>2.6613902914846883</c:v>
                </c:pt>
                <c:pt idx="16">
                  <c:v>2.5813175351809421</c:v>
                </c:pt>
                <c:pt idx="17">
                  <c:v>2.5959221358482907</c:v>
                </c:pt>
                <c:pt idx="18">
                  <c:v>2.5267946318626935</c:v>
                </c:pt>
                <c:pt idx="19">
                  <c:v>2.4478561585541243</c:v>
                </c:pt>
                <c:pt idx="20">
                  <c:v>2.2983403629012447</c:v>
                </c:pt>
                <c:pt idx="21">
                  <c:v>2.2398429368080506</c:v>
                </c:pt>
                <c:pt idx="22">
                  <c:v>2.1273191389121751</c:v>
                </c:pt>
                <c:pt idx="23">
                  <c:v>1.9752770951165899</c:v>
                </c:pt>
                <c:pt idx="24">
                  <c:v>1.900599377485179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1B75-4110-B380-E2AF4587F308}"/>
            </c:ext>
          </c:extLst>
        </c:ser>
        <c:ser>
          <c:idx val="4"/>
          <c:order val="3"/>
          <c:tx>
            <c:strRef>
              <c:f>'ChartData Emissions Annual Mkt'!$B$6</c:f>
              <c:strCache>
                <c:ptCount val="1"/>
                <c:pt idx="0">
                  <c:v>Suite 4 Pre-CBI (Direct + Market)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Mkt'!$D$6:$AB$6</c:f>
              <c:numCache>
                <c:formatCode>#,##0.00</c:formatCode>
                <c:ptCount val="25"/>
                <c:pt idx="0">
                  <c:v>8.5154391413817514</c:v>
                </c:pt>
                <c:pt idx="1">
                  <c:v>8.3011641573819013</c:v>
                </c:pt>
                <c:pt idx="2">
                  <c:v>7.7822851645040938</c:v>
                </c:pt>
                <c:pt idx="3">
                  <c:v>7.3355151006307562</c:v>
                </c:pt>
                <c:pt idx="4">
                  <c:v>7.1930719488272796</c:v>
                </c:pt>
                <c:pt idx="5">
                  <c:v>4.8378321034544003</c:v>
                </c:pt>
                <c:pt idx="6">
                  <c:v>4.3941197950833413</c:v>
                </c:pt>
                <c:pt idx="7">
                  <c:v>3.9957948859431607</c:v>
                </c:pt>
                <c:pt idx="8">
                  <c:v>3.5865493136883098</c:v>
                </c:pt>
                <c:pt idx="9">
                  <c:v>3.238648685605515</c:v>
                </c:pt>
                <c:pt idx="10">
                  <c:v>3.0589362284625068</c:v>
                </c:pt>
                <c:pt idx="11">
                  <c:v>2.9966537157268718</c:v>
                </c:pt>
                <c:pt idx="12">
                  <c:v>2.9002804700738416</c:v>
                </c:pt>
                <c:pt idx="13">
                  <c:v>2.7979988276747587</c:v>
                </c:pt>
                <c:pt idx="14">
                  <c:v>2.6992785875481635</c:v>
                </c:pt>
                <c:pt idx="15">
                  <c:v>2.6544919448285924</c:v>
                </c:pt>
                <c:pt idx="16">
                  <c:v>2.5626069826054945</c:v>
                </c:pt>
                <c:pt idx="17">
                  <c:v>2.5921880335732057</c:v>
                </c:pt>
                <c:pt idx="18">
                  <c:v>2.5064458548805146</c:v>
                </c:pt>
                <c:pt idx="19">
                  <c:v>2.4316863442222596</c:v>
                </c:pt>
                <c:pt idx="20">
                  <c:v>2.2875895146202936</c:v>
                </c:pt>
                <c:pt idx="21">
                  <c:v>2.2307249553924802</c:v>
                </c:pt>
                <c:pt idx="22">
                  <c:v>2.1116890591419679</c:v>
                </c:pt>
                <c:pt idx="23">
                  <c:v>1.9620255133309938</c:v>
                </c:pt>
                <c:pt idx="24">
                  <c:v>1.8932988441431049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1B75-4110-B380-E2AF4587F308}"/>
            </c:ext>
          </c:extLst>
        </c:ser>
        <c:ser>
          <c:idx val="5"/>
          <c:order val="4"/>
          <c:tx>
            <c:strRef>
              <c:f>'ChartData Emissions Annual Mkt'!$B$7</c:f>
              <c:strCache>
                <c:ptCount val="1"/>
                <c:pt idx="0">
                  <c:v>Suite 5 CBI (Direct + Market)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1B75-4110-B380-E2AF4587F308}"/>
            </c:ext>
          </c:extLst>
        </c:ser>
        <c:ser>
          <c:idx val="0"/>
          <c:order val="5"/>
          <c:tx>
            <c:strRef>
              <c:f>'ChartData Emissions Annual Mkt'!$B$8</c:f>
              <c:strCache>
                <c:ptCount val="1"/>
                <c:pt idx="0">
                  <c:v>Suite 6 CEIP Preferred Portfolio (Direct + Market)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'ChartData Emissions Annual Mkt'!$D$8:$AB$8</c:f>
              <c:numCache>
                <c:formatCode>#,##0.00</c:formatCode>
                <c:ptCount val="25"/>
                <c:pt idx="0">
                  <c:v>8.5154391413817514</c:v>
                </c:pt>
                <c:pt idx="1">
                  <c:v>8.3014169583117763</c:v>
                </c:pt>
                <c:pt idx="2">
                  <c:v>7.7752098338392166</c:v>
                </c:pt>
                <c:pt idx="3">
                  <c:v>7.3407243918217455</c:v>
                </c:pt>
                <c:pt idx="4">
                  <c:v>7.2018705713180848</c:v>
                </c:pt>
                <c:pt idx="5">
                  <c:v>4.8389029844372802</c:v>
                </c:pt>
                <c:pt idx="6">
                  <c:v>4.3930746488797165</c:v>
                </c:pt>
                <c:pt idx="7">
                  <c:v>3.9972664162821259</c:v>
                </c:pt>
                <c:pt idx="8">
                  <c:v>3.5873593907213768</c:v>
                </c:pt>
                <c:pt idx="9">
                  <c:v>3.2350727622934055</c:v>
                </c:pt>
                <c:pt idx="10">
                  <c:v>3.0627940402828893</c:v>
                </c:pt>
                <c:pt idx="11">
                  <c:v>2.9973200295437694</c:v>
                </c:pt>
                <c:pt idx="12">
                  <c:v>2.9014482521037994</c:v>
                </c:pt>
                <c:pt idx="13">
                  <c:v>2.7978807041631386</c:v>
                </c:pt>
                <c:pt idx="14">
                  <c:v>2.6934628602014885</c:v>
                </c:pt>
                <c:pt idx="15">
                  <c:v>2.6510908203532724</c:v>
                </c:pt>
                <c:pt idx="16">
                  <c:v>2.5693442619990443</c:v>
                </c:pt>
                <c:pt idx="17">
                  <c:v>2.5971076448884598</c:v>
                </c:pt>
                <c:pt idx="18">
                  <c:v>2.5064292192288384</c:v>
                </c:pt>
                <c:pt idx="19">
                  <c:v>2.4249325938494697</c:v>
                </c:pt>
                <c:pt idx="20">
                  <c:v>2.2748794709809781</c:v>
                </c:pt>
                <c:pt idx="21">
                  <c:v>2.2318339408712666</c:v>
                </c:pt>
                <c:pt idx="22">
                  <c:v>2.1010528882824078</c:v>
                </c:pt>
                <c:pt idx="23">
                  <c:v>1.9678444410091349</c:v>
                </c:pt>
                <c:pt idx="24">
                  <c:v>1.8924150616425928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A0-4D06-ABA6-8AB92F78258C}"/>
            </c:ext>
          </c:extLst>
        </c:ser>
        <c:ser>
          <c:idx val="38"/>
          <c:order val="6"/>
          <c:tx>
            <c:strRef>
              <c:f>'ChartData Emissions Annual Mkt'!$B$10</c:f>
              <c:strCache>
                <c:ptCount val="1"/>
                <c:pt idx="0">
                  <c:v>Suite 1 Least Cost (Direct)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Mkt'!$D$10:$AB$10</c:f>
              <c:numCache>
                <c:formatCode>#,##0.00</c:formatCode>
                <c:ptCount val="25"/>
                <c:pt idx="0">
                  <c:v>6.5486885006806963</c:v>
                </c:pt>
                <c:pt idx="1">
                  <c:v>6.7310235162490386</c:v>
                </c:pt>
                <c:pt idx="2">
                  <c:v>6.6989718924013602</c:v>
                </c:pt>
                <c:pt idx="3">
                  <c:v>6.582472315563189</c:v>
                </c:pt>
                <c:pt idx="4">
                  <c:v>6.3025804266991781</c:v>
                </c:pt>
                <c:pt idx="5">
                  <c:v>2.2452109196517407</c:v>
                </c:pt>
                <c:pt idx="6">
                  <c:v>2.3255424046728663</c:v>
                </c:pt>
                <c:pt idx="7">
                  <c:v>2.056642107283233</c:v>
                </c:pt>
                <c:pt idx="8">
                  <c:v>1.8061495504632397</c:v>
                </c:pt>
                <c:pt idx="9">
                  <c:v>1.6525965983940079</c:v>
                </c:pt>
                <c:pt idx="10">
                  <c:v>1.5295241008795468</c:v>
                </c:pt>
                <c:pt idx="11">
                  <c:v>1.4282434148464394</c:v>
                </c:pt>
                <c:pt idx="12">
                  <c:v>1.3511918664903591</c:v>
                </c:pt>
                <c:pt idx="13">
                  <c:v>1.3375045446755987</c:v>
                </c:pt>
                <c:pt idx="14">
                  <c:v>1.273190318258161</c:v>
                </c:pt>
                <c:pt idx="15">
                  <c:v>1.2764183004630423</c:v>
                </c:pt>
                <c:pt idx="16">
                  <c:v>1.2291046413399112</c:v>
                </c:pt>
                <c:pt idx="17">
                  <c:v>1.2355215491985383</c:v>
                </c:pt>
                <c:pt idx="18">
                  <c:v>1.0881511908865265</c:v>
                </c:pt>
                <c:pt idx="19">
                  <c:v>1.0117189441065217</c:v>
                </c:pt>
                <c:pt idx="20">
                  <c:v>0.8362070951444347</c:v>
                </c:pt>
                <c:pt idx="21">
                  <c:v>0.81124457744930312</c:v>
                </c:pt>
                <c:pt idx="22">
                  <c:v>0.70136199698982016</c:v>
                </c:pt>
                <c:pt idx="23">
                  <c:v>0.5944981341722726</c:v>
                </c:pt>
                <c:pt idx="24">
                  <c:v>0.53123880426237591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6-1B75-4110-B380-E2AF4587F308}"/>
            </c:ext>
          </c:extLst>
        </c:ser>
        <c:ser>
          <c:idx val="39"/>
          <c:order val="7"/>
          <c:tx>
            <c:strRef>
              <c:f>'ChartData Emissions Annual Mkt'!$B$11</c:f>
              <c:strCache>
                <c:ptCount val="1"/>
                <c:pt idx="0">
                  <c:v>Suite 2 PSE Only (Direct)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Mkt'!$D$11:$AB$11</c:f>
              <c:numCache>
                <c:formatCode>#,##0.00</c:formatCode>
                <c:ptCount val="25"/>
                <c:pt idx="0">
                  <c:v>6.5486885006806963</c:v>
                </c:pt>
                <c:pt idx="1">
                  <c:v>6.7303302564834144</c:v>
                </c:pt>
                <c:pt idx="2">
                  <c:v>6.7055008647848862</c:v>
                </c:pt>
                <c:pt idx="3">
                  <c:v>6.5773235296535635</c:v>
                </c:pt>
                <c:pt idx="4">
                  <c:v>6.295893059245353</c:v>
                </c:pt>
                <c:pt idx="5">
                  <c:v>2.2467002301986159</c:v>
                </c:pt>
                <c:pt idx="6">
                  <c:v>2.325650426157241</c:v>
                </c:pt>
                <c:pt idx="7">
                  <c:v>2.061020119001983</c:v>
                </c:pt>
                <c:pt idx="8">
                  <c:v>1.8032109196038646</c:v>
                </c:pt>
                <c:pt idx="9">
                  <c:v>1.656837412847133</c:v>
                </c:pt>
                <c:pt idx="10">
                  <c:v>1.5303555598639218</c:v>
                </c:pt>
                <c:pt idx="11">
                  <c:v>1.4264032312526895</c:v>
                </c:pt>
                <c:pt idx="12">
                  <c:v>1.3477744035997345</c:v>
                </c:pt>
                <c:pt idx="13">
                  <c:v>1.332583855222474</c:v>
                </c:pt>
                <c:pt idx="14">
                  <c:v>1.2719415975550359</c:v>
                </c:pt>
                <c:pt idx="15">
                  <c:v>1.2748643844474172</c:v>
                </c:pt>
                <c:pt idx="16">
                  <c:v>1.2208831021858586</c:v>
                </c:pt>
                <c:pt idx="17">
                  <c:v>1.2400383460146074</c:v>
                </c:pt>
                <c:pt idx="18">
                  <c:v>1.0915739595327665</c:v>
                </c:pt>
                <c:pt idx="19">
                  <c:v>1.0064242608332061</c:v>
                </c:pt>
                <c:pt idx="20">
                  <c:v>0.83533559183327699</c:v>
                </c:pt>
                <c:pt idx="21">
                  <c:v>0.8261660093188099</c:v>
                </c:pt>
                <c:pt idx="22">
                  <c:v>0.71130036538074104</c:v>
                </c:pt>
                <c:pt idx="23">
                  <c:v>0.59668188337881567</c:v>
                </c:pt>
                <c:pt idx="24">
                  <c:v>0.51120785391829004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7-1B75-4110-B380-E2AF4587F308}"/>
            </c:ext>
          </c:extLst>
        </c:ser>
        <c:ser>
          <c:idx val="40"/>
          <c:order val="8"/>
          <c:tx>
            <c:strRef>
              <c:f>'ChartData Emissions Annual Mkt'!$B$12</c:f>
              <c:strCache>
                <c:ptCount val="1"/>
                <c:pt idx="0">
                  <c:v>Suite 3 Customer Only (Direct)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Mkt'!$D$12:$AB$12</c:f>
              <c:numCache>
                <c:formatCode>#,##0.00</c:formatCode>
                <c:ptCount val="25"/>
                <c:pt idx="0">
                  <c:v>6.5486885006806963</c:v>
                </c:pt>
                <c:pt idx="1">
                  <c:v>6.7440557291396637</c:v>
                </c:pt>
                <c:pt idx="2">
                  <c:v>6.7305250636982441</c:v>
                </c:pt>
                <c:pt idx="3">
                  <c:v>6.5868336127617706</c:v>
                </c:pt>
                <c:pt idx="4">
                  <c:v>6.304143038485555</c:v>
                </c:pt>
                <c:pt idx="5">
                  <c:v>2.2436574391829902</c:v>
                </c:pt>
                <c:pt idx="6">
                  <c:v>2.3279603831884912</c:v>
                </c:pt>
                <c:pt idx="7">
                  <c:v>2.0573965291582335</c:v>
                </c:pt>
                <c:pt idx="8">
                  <c:v>1.8075419430413648</c:v>
                </c:pt>
                <c:pt idx="9">
                  <c:v>1.6523211530815076</c:v>
                </c:pt>
                <c:pt idx="10">
                  <c:v>1.5308432922857966</c:v>
                </c:pt>
                <c:pt idx="11">
                  <c:v>1.4274902214870644</c:v>
                </c:pt>
                <c:pt idx="12">
                  <c:v>1.3484651828966094</c:v>
                </c:pt>
                <c:pt idx="13">
                  <c:v>1.3323487067849737</c:v>
                </c:pt>
                <c:pt idx="14">
                  <c:v>1.2684368983362859</c:v>
                </c:pt>
                <c:pt idx="15">
                  <c:v>1.2780196849407734</c:v>
                </c:pt>
                <c:pt idx="16">
                  <c:v>1.2308077035520171</c:v>
                </c:pt>
                <c:pt idx="17">
                  <c:v>1.2229898122371732</c:v>
                </c:pt>
                <c:pt idx="18">
                  <c:v>1.1232982036621786</c:v>
                </c:pt>
                <c:pt idx="19">
                  <c:v>1.0405220714334869</c:v>
                </c:pt>
                <c:pt idx="20">
                  <c:v>0.84645368946451227</c:v>
                </c:pt>
                <c:pt idx="21">
                  <c:v>0.83268648005447554</c:v>
                </c:pt>
                <c:pt idx="22">
                  <c:v>0.73941444198188511</c:v>
                </c:pt>
                <c:pt idx="23">
                  <c:v>0.60101814362509254</c:v>
                </c:pt>
                <c:pt idx="24">
                  <c:v>0.52628033273729913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8-1B75-4110-B380-E2AF4587F308}"/>
            </c:ext>
          </c:extLst>
        </c:ser>
        <c:ser>
          <c:idx val="41"/>
          <c:order val="9"/>
          <c:tx>
            <c:strRef>
              <c:f>'ChartData Emissions Annual Mkt'!$B$13</c:f>
              <c:strCache>
                <c:ptCount val="1"/>
                <c:pt idx="0">
                  <c:v>Suite 4 Pre-CBI (Direct)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Mkt'!$D$13:$AB$13</c:f>
              <c:numCache>
                <c:formatCode>#,##0.00</c:formatCode>
                <c:ptCount val="25"/>
                <c:pt idx="0">
                  <c:v>6.5486885006806963</c:v>
                </c:pt>
                <c:pt idx="1">
                  <c:v>6.7343998912490388</c:v>
                </c:pt>
                <c:pt idx="2">
                  <c:v>6.7237634076883008</c:v>
                </c:pt>
                <c:pt idx="3">
                  <c:v>6.5751154468053929</c:v>
                </c:pt>
                <c:pt idx="4">
                  <c:v>6.299220707706791</c:v>
                </c:pt>
                <c:pt idx="5">
                  <c:v>2.2448668591048655</c:v>
                </c:pt>
                <c:pt idx="6">
                  <c:v>2.3280955765478661</c:v>
                </c:pt>
                <c:pt idx="7">
                  <c:v>2.0591972107988585</c:v>
                </c:pt>
                <c:pt idx="8">
                  <c:v>1.8035108629632397</c:v>
                </c:pt>
                <c:pt idx="9">
                  <c:v>1.6630794929252577</c:v>
                </c:pt>
                <c:pt idx="10">
                  <c:v>1.524983964160797</c:v>
                </c:pt>
                <c:pt idx="11">
                  <c:v>1.4302899910183144</c:v>
                </c:pt>
                <c:pt idx="12">
                  <c:v>1.3468313762559843</c:v>
                </c:pt>
                <c:pt idx="13">
                  <c:v>1.3355394743630986</c:v>
                </c:pt>
                <c:pt idx="14">
                  <c:v>1.280730544820661</c:v>
                </c:pt>
                <c:pt idx="15">
                  <c:v>1.2815886442130424</c:v>
                </c:pt>
                <c:pt idx="16">
                  <c:v>1.2139292125183472</c:v>
                </c:pt>
                <c:pt idx="17">
                  <c:v>1.2359394766008034</c:v>
                </c:pt>
                <c:pt idx="18">
                  <c:v>1.1026424573202422</c:v>
                </c:pt>
                <c:pt idx="19">
                  <c:v>1.0206965639337922</c:v>
                </c:pt>
                <c:pt idx="20">
                  <c:v>0.84862060318581611</c:v>
                </c:pt>
                <c:pt idx="21">
                  <c:v>0.83658163911622019</c:v>
                </c:pt>
                <c:pt idx="22">
                  <c:v>0.71923425498542537</c:v>
                </c:pt>
                <c:pt idx="23">
                  <c:v>0.59505181543640906</c:v>
                </c:pt>
                <c:pt idx="24">
                  <c:v>0.53010331404909738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9-1B75-4110-B380-E2AF4587F308}"/>
            </c:ext>
          </c:extLst>
        </c:ser>
        <c:ser>
          <c:idx val="42"/>
          <c:order val="10"/>
          <c:tx>
            <c:strRef>
              <c:f>'ChartData Emissions Annual Mkt'!$B$14</c:f>
              <c:strCache>
                <c:ptCount val="1"/>
                <c:pt idx="0">
                  <c:v>Suite 5 CBI (Direct)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A-1B75-4110-B380-E2AF4587F308}"/>
            </c:ext>
          </c:extLst>
        </c:ser>
        <c:ser>
          <c:idx val="44"/>
          <c:order val="11"/>
          <c:tx>
            <c:strRef>
              <c:f>'ChartData Emissions Annual Mkt'!$B$15</c:f>
              <c:strCache>
                <c:ptCount val="1"/>
                <c:pt idx="0">
                  <c:v>Suite 6 CEIP Preferred Portfolio (Direct)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Emissions Annual Mkt'!$D$15:$AB$15</c:f>
              <c:numCache>
                <c:formatCode>#,##0.00</c:formatCode>
                <c:ptCount val="25"/>
                <c:pt idx="0">
                  <c:v>6.5486885006806963</c:v>
                </c:pt>
                <c:pt idx="1">
                  <c:v>6.7317202857802894</c:v>
                </c:pt>
                <c:pt idx="2">
                  <c:v>6.7165524758076192</c:v>
                </c:pt>
                <c:pt idx="3">
                  <c:v>6.5824184279940532</c:v>
                </c:pt>
                <c:pt idx="4">
                  <c:v>6.3088706312584533</c:v>
                </c:pt>
                <c:pt idx="5">
                  <c:v>2.2427444880111156</c:v>
                </c:pt>
                <c:pt idx="6">
                  <c:v>2.3248345667822417</c:v>
                </c:pt>
                <c:pt idx="7">
                  <c:v>2.0590925877519837</c:v>
                </c:pt>
                <c:pt idx="8">
                  <c:v>1.8026360406976145</c:v>
                </c:pt>
                <c:pt idx="9">
                  <c:v>1.6519590358940079</c:v>
                </c:pt>
                <c:pt idx="10">
                  <c:v>1.527149891895172</c:v>
                </c:pt>
                <c:pt idx="11">
                  <c:v>1.4278797468776896</c:v>
                </c:pt>
                <c:pt idx="12">
                  <c:v>1.3511075090684845</c:v>
                </c:pt>
                <c:pt idx="13">
                  <c:v>1.3340224665505986</c:v>
                </c:pt>
                <c:pt idx="14">
                  <c:v>1.2712851366175359</c:v>
                </c:pt>
                <c:pt idx="15">
                  <c:v>1.2777929996817925</c:v>
                </c:pt>
                <c:pt idx="16">
                  <c:v>1.2248313519895169</c:v>
                </c:pt>
                <c:pt idx="17">
                  <c:v>1.2355111493801172</c:v>
                </c:pt>
                <c:pt idx="18">
                  <c:v>1.1080929832983308</c:v>
                </c:pt>
                <c:pt idx="19">
                  <c:v>1.0187821873239897</c:v>
                </c:pt>
                <c:pt idx="20">
                  <c:v>0.81938997199074803</c:v>
                </c:pt>
                <c:pt idx="21">
                  <c:v>0.82642344009170676</c:v>
                </c:pt>
                <c:pt idx="22">
                  <c:v>0.69576919752082533</c:v>
                </c:pt>
                <c:pt idx="23">
                  <c:v>0.59481914747030751</c:v>
                </c:pt>
                <c:pt idx="24">
                  <c:v>0.52812496720537783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2C-1B75-4110-B380-E2AF4587F308}"/>
            </c:ext>
          </c:extLst>
        </c:ser>
        <c:ser>
          <c:idx val="75"/>
          <c:order val="12"/>
          <c:tx>
            <c:strRef>
              <c:f>'ChartData Emissions Annual Mkt'!$B$16</c:f>
              <c:strCache>
                <c:ptCount val="1"/>
                <c:pt idx="0">
                  <c:v>PSE 1990 Emissions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'ChartData Emissions Annual Mkt'!$D$1:$AB$1</c:f>
              <c:numCache>
                <c:formatCode>General</c:formatCode>
                <c:ptCount val="2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</c:numCache>
              <c:extLst/>
            </c:numRef>
          </c:cat>
          <c:val>
            <c:numRef>
              <c:f>'ChartData Emissions Annual Mkt'!$D$16:$AB$16</c:f>
              <c:numCache>
                <c:formatCode>_(* #,##0.00_);_(* \(#,##0.00\);_(* "-"??_);_(@_)</c:formatCode>
                <c:ptCount val="25"/>
                <c:pt idx="0">
                  <c:v>6.9460642630194904</c:v>
                </c:pt>
                <c:pt idx="1">
                  <c:v>6.9460642630194904</c:v>
                </c:pt>
                <c:pt idx="2">
                  <c:v>6.9460642630194904</c:v>
                </c:pt>
                <c:pt idx="3">
                  <c:v>6.9460642630194904</c:v>
                </c:pt>
                <c:pt idx="4">
                  <c:v>6.9460642630194904</c:v>
                </c:pt>
                <c:pt idx="5">
                  <c:v>6.9460642630194904</c:v>
                </c:pt>
                <c:pt idx="6">
                  <c:v>6.9460642630194904</c:v>
                </c:pt>
                <c:pt idx="7">
                  <c:v>6.9460642630194904</c:v>
                </c:pt>
                <c:pt idx="8">
                  <c:v>6.9460642630194904</c:v>
                </c:pt>
                <c:pt idx="9">
                  <c:v>6.9460642630194904</c:v>
                </c:pt>
                <c:pt idx="10">
                  <c:v>6.9460642630194904</c:v>
                </c:pt>
                <c:pt idx="11">
                  <c:v>6.9460642630194904</c:v>
                </c:pt>
                <c:pt idx="12">
                  <c:v>6.9460642630194904</c:v>
                </c:pt>
                <c:pt idx="13">
                  <c:v>6.9460642630194904</c:v>
                </c:pt>
                <c:pt idx="14">
                  <c:v>6.9460642630194904</c:v>
                </c:pt>
                <c:pt idx="15">
                  <c:v>6.9460642630194904</c:v>
                </c:pt>
                <c:pt idx="16">
                  <c:v>6.9460642630194904</c:v>
                </c:pt>
                <c:pt idx="17">
                  <c:v>6.9460642630194904</c:v>
                </c:pt>
                <c:pt idx="18">
                  <c:v>6.9460642630194904</c:v>
                </c:pt>
                <c:pt idx="19">
                  <c:v>6.9460642630194904</c:v>
                </c:pt>
                <c:pt idx="20">
                  <c:v>6.9460642630194904</c:v>
                </c:pt>
                <c:pt idx="21">
                  <c:v>6.9460642630194904</c:v>
                </c:pt>
                <c:pt idx="22">
                  <c:v>6.9460642630194904</c:v>
                </c:pt>
                <c:pt idx="23">
                  <c:v>6.9460642630194904</c:v>
                </c:pt>
                <c:pt idx="24">
                  <c:v>6.9460642630194904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4B-1B75-4110-B380-E2AF4587F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0252120"/>
        <c:axId val="880248512"/>
        <c:extLst/>
      </c:lineChart>
      <c:catAx>
        <c:axId val="880252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0248512"/>
        <c:crosses val="autoZero"/>
        <c:auto val="1"/>
        <c:lblAlgn val="ctr"/>
        <c:lblOffset val="100"/>
        <c:noMultiLvlLbl val="0"/>
      </c:catAx>
      <c:valAx>
        <c:axId val="88024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PSE</a:t>
                </a:r>
                <a:r>
                  <a:rPr lang="en-U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Emissions (Millions Short Tons)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0252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039264270813413"/>
          <c:y val="0.28342094119900724"/>
          <c:w val="0.316348414148656"/>
          <c:h val="0.31866738932931332"/>
        </c:manualLayout>
      </c:layout>
      <c:overlay val="1"/>
      <c:spPr>
        <a:solidFill>
          <a:schemeClr val="bg1"/>
        </a:solidFill>
        <a:ln>
          <a:solidFill>
            <a:sysClr val="windowText" lastClr="000000">
              <a:alpha val="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'ChartData Annual Rev Req'!$A$2</c:f>
              <c:strCache>
                <c:ptCount val="1"/>
                <c:pt idx="0">
                  <c:v>Suite 1 Least Cost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</c:numRef>
          </c:cat>
          <c:val>
            <c:numRef>
              <c:f>'ChartData Annual Rev Req'!$B$2:$Y$2</c:f>
              <c:numCache>
                <c:formatCode>#,##0</c:formatCode>
                <c:ptCount val="24"/>
                <c:pt idx="0">
                  <c:v>672527.39777088165</c:v>
                </c:pt>
                <c:pt idx="1">
                  <c:v>727827.73676371574</c:v>
                </c:pt>
                <c:pt idx="2">
                  <c:v>841650.70493841171</c:v>
                </c:pt>
                <c:pt idx="3">
                  <c:v>856932.21907353401</c:v>
                </c:pt>
                <c:pt idx="4">
                  <c:v>793408.7656879425</c:v>
                </c:pt>
                <c:pt idx="5">
                  <c:v>1058243.8124799728</c:v>
                </c:pt>
                <c:pt idx="6">
                  <c:v>1158450.6494836807</c:v>
                </c:pt>
                <c:pt idx="7">
                  <c:v>1247832.1984245777</c:v>
                </c:pt>
                <c:pt idx="8">
                  <c:v>1423710.7477979329</c:v>
                </c:pt>
                <c:pt idx="9">
                  <c:v>1480056.2302607612</c:v>
                </c:pt>
                <c:pt idx="10">
                  <c:v>1509451.24564904</c:v>
                </c:pt>
                <c:pt idx="11">
                  <c:v>1559044.24686473</c:v>
                </c:pt>
                <c:pt idx="12">
                  <c:v>1697389.946735098</c:v>
                </c:pt>
                <c:pt idx="13">
                  <c:v>1810632.5557299124</c:v>
                </c:pt>
                <c:pt idx="14">
                  <c:v>1917078.1636575912</c:v>
                </c:pt>
                <c:pt idx="15">
                  <c:v>2008779.1640875742</c:v>
                </c:pt>
                <c:pt idx="16">
                  <c:v>2035833.3760594642</c:v>
                </c:pt>
                <c:pt idx="17">
                  <c:v>2137356.388212542</c:v>
                </c:pt>
                <c:pt idx="18">
                  <c:v>2267252.2847723551</c:v>
                </c:pt>
                <c:pt idx="19">
                  <c:v>2396540.784264918</c:v>
                </c:pt>
                <c:pt idx="20">
                  <c:v>2622335.9783610813</c:v>
                </c:pt>
                <c:pt idx="21">
                  <c:v>2816014.0892020753</c:v>
                </c:pt>
                <c:pt idx="22">
                  <c:v>2995011.8889445364</c:v>
                </c:pt>
                <c:pt idx="23">
                  <c:v>3141154.0553159714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74-4CA2-B5A1-BD512FC2E656}"/>
            </c:ext>
          </c:extLst>
        </c:ser>
        <c:ser>
          <c:idx val="1"/>
          <c:order val="1"/>
          <c:tx>
            <c:strRef>
              <c:f>'ChartData Annual Rev Req'!$A$3</c:f>
              <c:strCache>
                <c:ptCount val="1"/>
                <c:pt idx="0">
                  <c:v>Suite 2 PSE Only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Annual Rev Req'!$B$3:$Y$3</c:f>
              <c:numCache>
                <c:formatCode>#,##0</c:formatCode>
                <c:ptCount val="24"/>
                <c:pt idx="0">
                  <c:v>672697.7085609436</c:v>
                </c:pt>
                <c:pt idx="1">
                  <c:v>733555.1314663887</c:v>
                </c:pt>
                <c:pt idx="2">
                  <c:v>845484.01174020767</c:v>
                </c:pt>
                <c:pt idx="3">
                  <c:v>859978.40322494507</c:v>
                </c:pt>
                <c:pt idx="4">
                  <c:v>796912.16881656647</c:v>
                </c:pt>
                <c:pt idx="5">
                  <c:v>1061001.3326454163</c:v>
                </c:pt>
                <c:pt idx="6">
                  <c:v>1161138.9903488159</c:v>
                </c:pt>
                <c:pt idx="7">
                  <c:v>1250475.5668489933</c:v>
                </c:pt>
                <c:pt idx="8">
                  <c:v>1425962.5446138051</c:v>
                </c:pt>
                <c:pt idx="9">
                  <c:v>1482160.9630450325</c:v>
                </c:pt>
                <c:pt idx="10">
                  <c:v>1512239.6535450818</c:v>
                </c:pt>
                <c:pt idx="11">
                  <c:v>1562326.7387317955</c:v>
                </c:pt>
                <c:pt idx="12">
                  <c:v>1696399.1593253156</c:v>
                </c:pt>
                <c:pt idx="13">
                  <c:v>1815742.27024083</c:v>
                </c:pt>
                <c:pt idx="14">
                  <c:v>1918414.1525596832</c:v>
                </c:pt>
                <c:pt idx="15">
                  <c:v>2009351.531126301</c:v>
                </c:pt>
                <c:pt idx="16">
                  <c:v>2036048.6055592811</c:v>
                </c:pt>
                <c:pt idx="17">
                  <c:v>2135326.609797339</c:v>
                </c:pt>
                <c:pt idx="18">
                  <c:v>2266634.3654470034</c:v>
                </c:pt>
                <c:pt idx="19">
                  <c:v>2395671.9902409273</c:v>
                </c:pt>
                <c:pt idx="20">
                  <c:v>2622193.3569035046</c:v>
                </c:pt>
                <c:pt idx="21">
                  <c:v>2814774.2054206422</c:v>
                </c:pt>
                <c:pt idx="22">
                  <c:v>2990757.3943375647</c:v>
                </c:pt>
                <c:pt idx="23">
                  <c:v>3139793.4381637573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C574-4CA2-B5A1-BD512FC2E656}"/>
            </c:ext>
          </c:extLst>
        </c:ser>
        <c:ser>
          <c:idx val="2"/>
          <c:order val="2"/>
          <c:tx>
            <c:strRef>
              <c:f>'ChartData Annual Rev Req'!$A$4</c:f>
              <c:strCache>
                <c:ptCount val="1"/>
                <c:pt idx="0">
                  <c:v>Suite 3 Customer Only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Annual Rev Req'!$B$4:$Y$4</c:f>
              <c:numCache>
                <c:formatCode>#,##0</c:formatCode>
                <c:ptCount val="24"/>
                <c:pt idx="0">
                  <c:v>678296.50267028809</c:v>
                </c:pt>
                <c:pt idx="1">
                  <c:v>736399.32180857658</c:v>
                </c:pt>
                <c:pt idx="2">
                  <c:v>844467.17471456528</c:v>
                </c:pt>
                <c:pt idx="3">
                  <c:v>852600.41754317284</c:v>
                </c:pt>
                <c:pt idx="4">
                  <c:v>780537.23354148865</c:v>
                </c:pt>
                <c:pt idx="5">
                  <c:v>1045647.6810312271</c:v>
                </c:pt>
                <c:pt idx="6">
                  <c:v>1145772.4584827423</c:v>
                </c:pt>
                <c:pt idx="7">
                  <c:v>1235324.8934502602</c:v>
                </c:pt>
                <c:pt idx="8">
                  <c:v>1411034.6090681222</c:v>
                </c:pt>
                <c:pt idx="9">
                  <c:v>1467235.9460476951</c:v>
                </c:pt>
                <c:pt idx="10">
                  <c:v>1502869.4800402524</c:v>
                </c:pt>
                <c:pt idx="11">
                  <c:v>1553199.4131249725</c:v>
                </c:pt>
                <c:pt idx="12">
                  <c:v>1688664.8232218763</c:v>
                </c:pt>
                <c:pt idx="13">
                  <c:v>1807274.8309832083</c:v>
                </c:pt>
                <c:pt idx="14">
                  <c:v>1902620.5734285568</c:v>
                </c:pt>
                <c:pt idx="15">
                  <c:v>1993405.1262934611</c:v>
                </c:pt>
                <c:pt idx="16">
                  <c:v>2020693.6401051795</c:v>
                </c:pt>
                <c:pt idx="17">
                  <c:v>2122079.9709080262</c:v>
                </c:pt>
                <c:pt idx="18">
                  <c:v>2253396.5980615206</c:v>
                </c:pt>
                <c:pt idx="19">
                  <c:v>2380827.8675583559</c:v>
                </c:pt>
                <c:pt idx="20">
                  <c:v>2611346.0394138806</c:v>
                </c:pt>
                <c:pt idx="21">
                  <c:v>2804647.6020709565</c:v>
                </c:pt>
                <c:pt idx="22">
                  <c:v>2977968.4718560278</c:v>
                </c:pt>
                <c:pt idx="23">
                  <c:v>3127213.7783489227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C574-4CA2-B5A1-BD512FC2E656}"/>
            </c:ext>
          </c:extLst>
        </c:ser>
        <c:ser>
          <c:idx val="3"/>
          <c:order val="3"/>
          <c:tx>
            <c:strRef>
              <c:f>'ChartData Annual Rev Req'!$A$5</c:f>
              <c:strCache>
                <c:ptCount val="1"/>
                <c:pt idx="0">
                  <c:v>Suite 4 Pre-CBI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Annual Rev Req'!$B$5:$Y$5</c:f>
              <c:numCache>
                <c:formatCode>#,##0</c:formatCode>
                <c:ptCount val="24"/>
                <c:pt idx="0">
                  <c:v>673284.02227783203</c:v>
                </c:pt>
                <c:pt idx="1">
                  <c:v>735163.76669645309</c:v>
                </c:pt>
                <c:pt idx="2">
                  <c:v>847274.34733247757</c:v>
                </c:pt>
                <c:pt idx="3">
                  <c:v>862021.92209482193</c:v>
                </c:pt>
                <c:pt idx="4">
                  <c:v>798091.67777347565</c:v>
                </c:pt>
                <c:pt idx="5">
                  <c:v>1062541.5216712952</c:v>
                </c:pt>
                <c:pt idx="6">
                  <c:v>1162495.4744091034</c:v>
                </c:pt>
                <c:pt idx="7">
                  <c:v>1251828.517781496</c:v>
                </c:pt>
                <c:pt idx="8">
                  <c:v>1427195.1387548116</c:v>
                </c:pt>
                <c:pt idx="9">
                  <c:v>1483362.9987315254</c:v>
                </c:pt>
                <c:pt idx="10">
                  <c:v>1514846.2474429014</c:v>
                </c:pt>
                <c:pt idx="11">
                  <c:v>1563760.2010311424</c:v>
                </c:pt>
                <c:pt idx="12">
                  <c:v>1698389.6616284391</c:v>
                </c:pt>
                <c:pt idx="13">
                  <c:v>1816111.4062738882</c:v>
                </c:pt>
                <c:pt idx="14">
                  <c:v>1919657.2288545822</c:v>
                </c:pt>
                <c:pt idx="15">
                  <c:v>2010346.8510363505</c:v>
                </c:pt>
                <c:pt idx="16">
                  <c:v>2037578.6756028449</c:v>
                </c:pt>
                <c:pt idx="17">
                  <c:v>2137454.9942101045</c:v>
                </c:pt>
                <c:pt idx="18">
                  <c:v>2267548.3777932711</c:v>
                </c:pt>
                <c:pt idx="19">
                  <c:v>2394283.0881394106</c:v>
                </c:pt>
                <c:pt idx="20">
                  <c:v>2622563.7425064556</c:v>
                </c:pt>
                <c:pt idx="21">
                  <c:v>2816713.3185454896</c:v>
                </c:pt>
                <c:pt idx="22">
                  <c:v>2990481.4837082922</c:v>
                </c:pt>
                <c:pt idx="23">
                  <c:v>3140706.0703659058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C574-4CA2-B5A1-BD512FC2E656}"/>
            </c:ext>
          </c:extLst>
        </c:ser>
        <c:ser>
          <c:idx val="4"/>
          <c:order val="4"/>
          <c:tx>
            <c:strRef>
              <c:f>'ChartData Annual Rev Req'!$A$6</c:f>
              <c:strCache>
                <c:ptCount val="1"/>
                <c:pt idx="0">
                  <c:v>Suite 5 CBI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Annual Rev Req'!$B$6:$Y$6</c:f>
              <c:numCache>
                <c:formatCode>#,##0</c:formatCode>
                <c:ptCount val="24"/>
                <c:pt idx="0">
                  <c:v>678298.88275909424</c:v>
                </c:pt>
                <c:pt idx="1">
                  <c:v>737108.87995791435</c:v>
                </c:pt>
                <c:pt idx="2">
                  <c:v>846551.03896093369</c:v>
                </c:pt>
                <c:pt idx="3">
                  <c:v>865284.66599965096</c:v>
                </c:pt>
                <c:pt idx="4">
                  <c:v>794728.15614509583</c:v>
                </c:pt>
                <c:pt idx="5">
                  <c:v>1059652.0289211273</c:v>
                </c:pt>
                <c:pt idx="6">
                  <c:v>1159483.5152721405</c:v>
                </c:pt>
                <c:pt idx="7">
                  <c:v>1248966.8218615055</c:v>
                </c:pt>
                <c:pt idx="8">
                  <c:v>1424676.5060586599</c:v>
                </c:pt>
                <c:pt idx="9">
                  <c:v>1480944.5662058906</c:v>
                </c:pt>
                <c:pt idx="10">
                  <c:v>1516872.1855446699</c:v>
                </c:pt>
                <c:pt idx="11">
                  <c:v>1567396.8226780235</c:v>
                </c:pt>
                <c:pt idx="12">
                  <c:v>1703209.6323763868</c:v>
                </c:pt>
                <c:pt idx="13">
                  <c:v>1825707.5522957311</c:v>
                </c:pt>
                <c:pt idx="14">
                  <c:v>1917820.8344883178</c:v>
                </c:pt>
                <c:pt idx="15">
                  <c:v>2009323.0366442606</c:v>
                </c:pt>
                <c:pt idx="16">
                  <c:v>2035445.2563008582</c:v>
                </c:pt>
                <c:pt idx="17">
                  <c:v>2136384.4417236848</c:v>
                </c:pt>
                <c:pt idx="18">
                  <c:v>2268350.4935674258</c:v>
                </c:pt>
                <c:pt idx="19">
                  <c:v>2396637.8496941286</c:v>
                </c:pt>
                <c:pt idx="20">
                  <c:v>2626420.5744041912</c:v>
                </c:pt>
                <c:pt idx="21">
                  <c:v>2820403.2514983704</c:v>
                </c:pt>
                <c:pt idx="22">
                  <c:v>2995395.0611847937</c:v>
                </c:pt>
                <c:pt idx="23">
                  <c:v>3149270.8866653442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C574-4CA2-B5A1-BD512FC2E656}"/>
            </c:ext>
          </c:extLst>
        </c:ser>
        <c:ser>
          <c:idx val="6"/>
          <c:order val="5"/>
          <c:tx>
            <c:strRef>
              <c:f>'ChartData Annual Rev Req'!$A$7</c:f>
              <c:strCache>
                <c:ptCount val="1"/>
                <c:pt idx="0">
                  <c:v>Suite 6 CEIP Preferred Portfolio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Annual Rev Req'!$B$7:$Y$7</c:f>
              <c:numCache>
                <c:formatCode>#,##0</c:formatCode>
                <c:ptCount val="24"/>
                <c:pt idx="0">
                  <c:v>672198.80202484131</c:v>
                </c:pt>
                <c:pt idx="1">
                  <c:v>737966.39967489243</c:v>
                </c:pt>
                <c:pt idx="2">
                  <c:v>848460.33694553375</c:v>
                </c:pt>
                <c:pt idx="3">
                  <c:v>864831.97971200943</c:v>
                </c:pt>
                <c:pt idx="4">
                  <c:v>791833.32355666161</c:v>
                </c:pt>
                <c:pt idx="5">
                  <c:v>1056839.7508378029</c:v>
                </c:pt>
                <c:pt idx="6">
                  <c:v>1156789.2276425362</c:v>
                </c:pt>
                <c:pt idx="7">
                  <c:v>1246422.1319544315</c:v>
                </c:pt>
                <c:pt idx="8">
                  <c:v>1422212.5777272847</c:v>
                </c:pt>
                <c:pt idx="9">
                  <c:v>1478662.4260777549</c:v>
                </c:pt>
                <c:pt idx="10">
                  <c:v>1508050.930349529</c:v>
                </c:pt>
                <c:pt idx="11">
                  <c:v>1565122.5536197959</c:v>
                </c:pt>
                <c:pt idx="12">
                  <c:v>1702474.1928483984</c:v>
                </c:pt>
                <c:pt idx="13">
                  <c:v>1827943.9431267248</c:v>
                </c:pt>
                <c:pt idx="14">
                  <c:v>1915954.1875938629</c:v>
                </c:pt>
                <c:pt idx="15">
                  <c:v>2007649.6454313204</c:v>
                </c:pt>
                <c:pt idx="16">
                  <c:v>2034162.9328669822</c:v>
                </c:pt>
                <c:pt idx="17">
                  <c:v>2137036.8568233056</c:v>
                </c:pt>
                <c:pt idx="18">
                  <c:v>2266600.62927242</c:v>
                </c:pt>
                <c:pt idx="19">
                  <c:v>2395340.8259528833</c:v>
                </c:pt>
                <c:pt idx="20">
                  <c:v>2622587.8980273716</c:v>
                </c:pt>
                <c:pt idx="21">
                  <c:v>2819279.6956588319</c:v>
                </c:pt>
                <c:pt idx="22">
                  <c:v>2995241.3309372962</c:v>
                </c:pt>
                <c:pt idx="23">
                  <c:v>3151412.5354776382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C574-4CA2-B5A1-BD512FC2E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0690568"/>
        <c:axId val="1140691552"/>
        <c:extLst/>
      </c:lineChart>
      <c:catAx>
        <c:axId val="1140690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0691552"/>
        <c:crosses val="autoZero"/>
        <c:auto val="1"/>
        <c:lblAlgn val="ctr"/>
        <c:lblOffset val="100"/>
        <c:noMultiLvlLbl val="0"/>
      </c:catAx>
      <c:valAx>
        <c:axId val="114069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Annual</a:t>
                </a:r>
                <a:r>
                  <a:rPr lang="en-US" sz="1400" baseline="0">
                    <a:solidFill>
                      <a:sysClr val="windowText" lastClr="000000"/>
                    </a:solidFill>
                  </a:rPr>
                  <a:t> Portfolio Costs ($000)</a:t>
                </a:r>
                <a:endParaRPr lang="en-US" sz="14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0690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0837453637917325"/>
          <c:y val="0.14420998573792984"/>
          <c:w val="0.28447021423737207"/>
          <c:h val="0.1909648760163096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'ChartData Annual Rev Req'!$A$2</c:f>
              <c:strCache>
                <c:ptCount val="1"/>
                <c:pt idx="0">
                  <c:v>Suite 1 Least Cost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</c:numRef>
          </c:cat>
          <c:val>
            <c:numRef>
              <c:f>'ChartData CEIP Annual Rev Req'!$B$2:$Y$2</c:f>
              <c:numCache>
                <c:formatCode>#,##0</c:formatCode>
                <c:ptCount val="24"/>
                <c:pt idx="0">
                  <c:v>1361.1010789871216</c:v>
                </c:pt>
                <c:pt idx="1">
                  <c:v>1622.2164499759674</c:v>
                </c:pt>
                <c:pt idx="2">
                  <c:v>11419.830248832703</c:v>
                </c:pt>
                <c:pt idx="3">
                  <c:v>22009.188742876053</c:v>
                </c:pt>
                <c:pt idx="4">
                  <c:v>21270.294869422913</c:v>
                </c:pt>
                <c:pt idx="5">
                  <c:v>21000.196820259094</c:v>
                </c:pt>
                <c:pt idx="6">
                  <c:v>20919.896389961243</c:v>
                </c:pt>
                <c:pt idx="7">
                  <c:v>20783.204076051712</c:v>
                </c:pt>
                <c:pt idx="8">
                  <c:v>20781.787889480591</c:v>
                </c:pt>
                <c:pt idx="9">
                  <c:v>21158.186473846436</c:v>
                </c:pt>
                <c:pt idx="10">
                  <c:v>21639.331815719604</c:v>
                </c:pt>
                <c:pt idx="11">
                  <c:v>22014.668251037598</c:v>
                </c:pt>
                <c:pt idx="12">
                  <c:v>26571.804602622986</c:v>
                </c:pt>
                <c:pt idx="13">
                  <c:v>22930.627907752991</c:v>
                </c:pt>
                <c:pt idx="14">
                  <c:v>23474.252566337585</c:v>
                </c:pt>
                <c:pt idx="15">
                  <c:v>23899.670040130615</c:v>
                </c:pt>
                <c:pt idx="16">
                  <c:v>24411.820701599121</c:v>
                </c:pt>
                <c:pt idx="17">
                  <c:v>24938.730487346649</c:v>
                </c:pt>
                <c:pt idx="18">
                  <c:v>25561.658495426178</c:v>
                </c:pt>
                <c:pt idx="19">
                  <c:v>26060.805162906647</c:v>
                </c:pt>
                <c:pt idx="20">
                  <c:v>26664.606481075287</c:v>
                </c:pt>
                <c:pt idx="21">
                  <c:v>27434.754829406738</c:v>
                </c:pt>
                <c:pt idx="22">
                  <c:v>32453.453331947327</c:v>
                </c:pt>
                <c:pt idx="23">
                  <c:v>29838.028529167175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9-4D4A-8565-FB57B239D8D9}"/>
            </c:ext>
          </c:extLst>
        </c:ser>
        <c:ser>
          <c:idx val="1"/>
          <c:order val="1"/>
          <c:tx>
            <c:strRef>
              <c:f>'ChartData CEIP Annual Rev Req'!$A$3</c:f>
              <c:strCache>
                <c:ptCount val="1"/>
                <c:pt idx="0">
                  <c:v>Suite 2 PSE Only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CEIP Annual Rev Req'!$B$3:$Y$3</c:f>
              <c:numCache>
                <c:formatCode>#,##0</c:formatCode>
                <c:ptCount val="24"/>
                <c:pt idx="0">
                  <c:v>1358.6140174865723</c:v>
                </c:pt>
                <c:pt idx="1">
                  <c:v>7572.1813430786133</c:v>
                </c:pt>
                <c:pt idx="2">
                  <c:v>15551.247158050537</c:v>
                </c:pt>
                <c:pt idx="3">
                  <c:v>25001.398162841797</c:v>
                </c:pt>
                <c:pt idx="4">
                  <c:v>24349.752685546875</c:v>
                </c:pt>
                <c:pt idx="5">
                  <c:v>23803.456731796265</c:v>
                </c:pt>
                <c:pt idx="6">
                  <c:v>23486.528881072998</c:v>
                </c:pt>
                <c:pt idx="7">
                  <c:v>23148.130361795425</c:v>
                </c:pt>
                <c:pt idx="8">
                  <c:v>22973.690418243408</c:v>
                </c:pt>
                <c:pt idx="9">
                  <c:v>23107.079414367676</c:v>
                </c:pt>
                <c:pt idx="10">
                  <c:v>24048.483364105225</c:v>
                </c:pt>
                <c:pt idx="11">
                  <c:v>25181.752891540527</c:v>
                </c:pt>
                <c:pt idx="12">
                  <c:v>25657.019390106201</c:v>
                </c:pt>
                <c:pt idx="13">
                  <c:v>27795.987194061279</c:v>
                </c:pt>
                <c:pt idx="14">
                  <c:v>23978.38184928894</c:v>
                </c:pt>
                <c:pt idx="15">
                  <c:v>24046.879180908203</c:v>
                </c:pt>
                <c:pt idx="16">
                  <c:v>24185.627105712891</c:v>
                </c:pt>
                <c:pt idx="17">
                  <c:v>24314.66764831543</c:v>
                </c:pt>
                <c:pt idx="18">
                  <c:v>24516.471103668213</c:v>
                </c:pt>
                <c:pt idx="19">
                  <c:v>24571.636871337887</c:v>
                </c:pt>
                <c:pt idx="20">
                  <c:v>25325.084632873535</c:v>
                </c:pt>
                <c:pt idx="21">
                  <c:v>26563.837356567383</c:v>
                </c:pt>
                <c:pt idx="22">
                  <c:v>27682.923812866211</c:v>
                </c:pt>
                <c:pt idx="23">
                  <c:v>30237.589599609375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82D9-4D4A-8565-FB57B239D8D9}"/>
            </c:ext>
          </c:extLst>
        </c:ser>
        <c:ser>
          <c:idx val="2"/>
          <c:order val="2"/>
          <c:tx>
            <c:strRef>
              <c:f>'ChartData CEIP Annual Rev Req'!$A$4</c:f>
              <c:strCache>
                <c:ptCount val="1"/>
                <c:pt idx="0">
                  <c:v>Suite 3 Customer Only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CEIP Annual Rev Req'!$B$4:$Y$4</c:f>
              <c:numCache>
                <c:formatCode>#,##0</c:formatCode>
                <c:ptCount val="24"/>
                <c:pt idx="0">
                  <c:v>7226.2375946044922</c:v>
                </c:pt>
                <c:pt idx="1">
                  <c:v>10389.285869836807</c:v>
                </c:pt>
                <c:pt idx="2">
                  <c:v>14080.339087486267</c:v>
                </c:pt>
                <c:pt idx="3">
                  <c:v>17152.840215444565</c:v>
                </c:pt>
                <c:pt idx="4">
                  <c:v>7778.3539094924927</c:v>
                </c:pt>
                <c:pt idx="5">
                  <c:v>7691.5214262008667</c:v>
                </c:pt>
                <c:pt idx="6">
                  <c:v>7648.4818782806396</c:v>
                </c:pt>
                <c:pt idx="7">
                  <c:v>7585.2179493904114</c:v>
                </c:pt>
                <c:pt idx="8">
                  <c:v>7555.0866596698761</c:v>
                </c:pt>
                <c:pt idx="9">
                  <c:v>7700.8727197647104</c:v>
                </c:pt>
                <c:pt idx="10">
                  <c:v>14321.333785057068</c:v>
                </c:pt>
                <c:pt idx="11">
                  <c:v>15517.592079639435</c:v>
                </c:pt>
                <c:pt idx="12">
                  <c:v>17381.455503463745</c:v>
                </c:pt>
                <c:pt idx="13">
                  <c:v>18878.745446205139</c:v>
                </c:pt>
                <c:pt idx="14">
                  <c:v>8527.4623861312866</c:v>
                </c:pt>
                <c:pt idx="15">
                  <c:v>8665.7031993865967</c:v>
                </c:pt>
                <c:pt idx="16">
                  <c:v>8837.2302551269531</c:v>
                </c:pt>
                <c:pt idx="17">
                  <c:v>9011.8515129089355</c:v>
                </c:pt>
                <c:pt idx="18">
                  <c:v>9225.2032299041748</c:v>
                </c:pt>
                <c:pt idx="19">
                  <c:v>9389.304105758667</c:v>
                </c:pt>
                <c:pt idx="20">
                  <c:v>12766.936820983887</c:v>
                </c:pt>
                <c:pt idx="21">
                  <c:v>13525.352903366089</c:v>
                </c:pt>
                <c:pt idx="22">
                  <c:v>14946.395618438721</c:v>
                </c:pt>
                <c:pt idx="23">
                  <c:v>16015.401220321655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82D9-4D4A-8565-FB57B239D8D9}"/>
            </c:ext>
          </c:extLst>
        </c:ser>
        <c:ser>
          <c:idx val="3"/>
          <c:order val="3"/>
          <c:tx>
            <c:strRef>
              <c:f>'ChartData CEIP Annual Rev Req'!$A$5</c:f>
              <c:strCache>
                <c:ptCount val="1"/>
                <c:pt idx="0">
                  <c:v>Suite 4 Pre-CBI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CEIP Annual Rev Req'!$B$5:$Y$5</c:f>
              <c:numCache>
                <c:formatCode>#,##0</c:formatCode>
                <c:ptCount val="24"/>
                <c:pt idx="0">
                  <c:v>1963.38037109375</c:v>
                </c:pt>
                <c:pt idx="1">
                  <c:v>8486.5305624008179</c:v>
                </c:pt>
                <c:pt idx="2">
                  <c:v>17112.49363899231</c:v>
                </c:pt>
                <c:pt idx="3">
                  <c:v>27063.765177249912</c:v>
                </c:pt>
                <c:pt idx="4">
                  <c:v>25611.08659362793</c:v>
                </c:pt>
                <c:pt idx="5">
                  <c:v>25033.146490097046</c:v>
                </c:pt>
                <c:pt idx="6">
                  <c:v>24691.469118118286</c:v>
                </c:pt>
                <c:pt idx="7">
                  <c:v>24325.819331407547</c:v>
                </c:pt>
                <c:pt idx="8">
                  <c:v>24128.988660812378</c:v>
                </c:pt>
                <c:pt idx="9">
                  <c:v>24246.395862579346</c:v>
                </c:pt>
                <c:pt idx="10">
                  <c:v>26231.625113487244</c:v>
                </c:pt>
                <c:pt idx="11">
                  <c:v>26561.552349090576</c:v>
                </c:pt>
                <c:pt idx="12">
                  <c:v>27412.023646354675</c:v>
                </c:pt>
                <c:pt idx="13">
                  <c:v>28070.242245674133</c:v>
                </c:pt>
                <c:pt idx="14">
                  <c:v>25019.809218406677</c:v>
                </c:pt>
                <c:pt idx="15">
                  <c:v>25062.464380264282</c:v>
                </c:pt>
                <c:pt idx="16">
                  <c:v>25171.185186386108</c:v>
                </c:pt>
                <c:pt idx="17">
                  <c:v>25274.529844284058</c:v>
                </c:pt>
                <c:pt idx="18">
                  <c:v>25450.195363998413</c:v>
                </c:pt>
                <c:pt idx="19">
                  <c:v>25471.527616500851</c:v>
                </c:pt>
                <c:pt idx="20">
                  <c:v>27156.231954574585</c:v>
                </c:pt>
                <c:pt idx="21">
                  <c:v>27679.350872039795</c:v>
                </c:pt>
                <c:pt idx="22">
                  <c:v>29135.6513671875</c:v>
                </c:pt>
                <c:pt idx="23">
                  <c:v>30319.236450195313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82D9-4D4A-8565-FB57B239D8D9}"/>
            </c:ext>
          </c:extLst>
        </c:ser>
        <c:ser>
          <c:idx val="4"/>
          <c:order val="4"/>
          <c:tx>
            <c:strRef>
              <c:f>'ChartData CEIP Annual Rev Req'!$A$6</c:f>
              <c:strCache>
                <c:ptCount val="1"/>
                <c:pt idx="0">
                  <c:v>Suite 5 CBI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CEIP Annual Rev Req'!$B$6:$Y$6</c:f>
              <c:numCache>
                <c:formatCode>#,##0</c:formatCode>
                <c:ptCount val="24"/>
                <c:pt idx="0">
                  <c:v>7093.1076736450195</c:v>
                </c:pt>
                <c:pt idx="1">
                  <c:v>11225.579370737076</c:v>
                </c:pt>
                <c:pt idx="2">
                  <c:v>16283.890955924988</c:v>
                </c:pt>
                <c:pt idx="3">
                  <c:v>30818.002612352371</c:v>
                </c:pt>
                <c:pt idx="4">
                  <c:v>22653.88539981842</c:v>
                </c:pt>
                <c:pt idx="5">
                  <c:v>22291.528495788574</c:v>
                </c:pt>
                <c:pt idx="6">
                  <c:v>22148.305757522583</c:v>
                </c:pt>
                <c:pt idx="7">
                  <c:v>21961.835081338882</c:v>
                </c:pt>
                <c:pt idx="8">
                  <c:v>21892.283699035645</c:v>
                </c:pt>
                <c:pt idx="9">
                  <c:v>22208.23384475708</c:v>
                </c:pt>
                <c:pt idx="10">
                  <c:v>29061.123273849487</c:v>
                </c:pt>
                <c:pt idx="11">
                  <c:v>30495.600021362305</c:v>
                </c:pt>
                <c:pt idx="12">
                  <c:v>32521.001230239868</c:v>
                </c:pt>
                <c:pt idx="13">
                  <c:v>38035.032676696777</c:v>
                </c:pt>
                <c:pt idx="14">
                  <c:v>24218.260555267334</c:v>
                </c:pt>
                <c:pt idx="15">
                  <c:v>24559.497308731079</c:v>
                </c:pt>
                <c:pt idx="16">
                  <c:v>24984.923843383789</c:v>
                </c:pt>
                <c:pt idx="17">
                  <c:v>25416.960512161255</c:v>
                </c:pt>
                <c:pt idx="18">
                  <c:v>25945.725200653076</c:v>
                </c:pt>
                <c:pt idx="19">
                  <c:v>26336.70555305481</c:v>
                </c:pt>
                <c:pt idx="20">
                  <c:v>29945.653940200806</c:v>
                </c:pt>
                <c:pt idx="21">
                  <c:v>31045.638805389404</c:v>
                </c:pt>
                <c:pt idx="22">
                  <c:v>33035.55867767334</c:v>
                </c:pt>
                <c:pt idx="23">
                  <c:v>38223.882583618164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82D9-4D4A-8565-FB57B239D8D9}"/>
            </c:ext>
          </c:extLst>
        </c:ser>
        <c:ser>
          <c:idx val="6"/>
          <c:order val="5"/>
          <c:tx>
            <c:strRef>
              <c:f>'ChartData CEIP Annual Rev Req'!$A$7</c:f>
              <c:strCache>
                <c:ptCount val="1"/>
                <c:pt idx="0">
                  <c:v>Suite 6 CEIP Preferred Portfolio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'ChartData Annual Rev Req'!$B$1:$Y$1</c:f>
              <c:numCache>
                <c:formatCode>General</c:formatCode>
                <c:ptCount val="2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</c:numCache>
              <c:extLst xmlns:c15="http://schemas.microsoft.com/office/drawing/2012/chart"/>
            </c:numRef>
          </c:cat>
          <c:val>
            <c:numRef>
              <c:f>'ChartData CEIP Annual Rev Req'!$B$7:$Y$7</c:f>
              <c:numCache>
                <c:formatCode>#,##0</c:formatCode>
                <c:ptCount val="24"/>
                <c:pt idx="0">
                  <c:v>758.59737396240246</c:v>
                </c:pt>
                <c:pt idx="1">
                  <c:v>11695.046963691711</c:v>
                </c:pt>
                <c:pt idx="2">
                  <c:v>18399.22189950943</c:v>
                </c:pt>
                <c:pt idx="3">
                  <c:v>29726.221598148346</c:v>
                </c:pt>
                <c:pt idx="4">
                  <c:v>19625.633744001389</c:v>
                </c:pt>
                <c:pt idx="5">
                  <c:v>19449.803879261017</c:v>
                </c:pt>
                <c:pt idx="6">
                  <c:v>19426.186462879181</c:v>
                </c:pt>
                <c:pt idx="7">
                  <c:v>19353.965730905533</c:v>
                </c:pt>
                <c:pt idx="8">
                  <c:v>19383.881734848022</c:v>
                </c:pt>
                <c:pt idx="9">
                  <c:v>19800.942349433899</c:v>
                </c:pt>
                <c:pt idx="10">
                  <c:v>20313.408606052399</c:v>
                </c:pt>
                <c:pt idx="11">
                  <c:v>28212.975006103516</c:v>
                </c:pt>
                <c:pt idx="12">
                  <c:v>31825.139827251434</c:v>
                </c:pt>
                <c:pt idx="13">
                  <c:v>40445.726486206055</c:v>
                </c:pt>
                <c:pt idx="14">
                  <c:v>22320.399305343628</c:v>
                </c:pt>
                <c:pt idx="15">
                  <c:v>22792.582902431488</c:v>
                </c:pt>
                <c:pt idx="16">
                  <c:v>23351.893134117126</c:v>
                </c:pt>
                <c:pt idx="17">
                  <c:v>23926.132447719574</c:v>
                </c:pt>
                <c:pt idx="18">
                  <c:v>24603.380681037903</c:v>
                </c:pt>
                <c:pt idx="19">
                  <c:v>25159.339770793915</c:v>
                </c:pt>
                <c:pt idx="20">
                  <c:v>25818.004418849945</c:v>
                </c:pt>
                <c:pt idx="21">
                  <c:v>29640.234577178955</c:v>
                </c:pt>
                <c:pt idx="22">
                  <c:v>32885.190979003906</c:v>
                </c:pt>
                <c:pt idx="23">
                  <c:v>40200.95717716217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82D9-4D4A-8565-FB57B239D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0690568"/>
        <c:axId val="1140691552"/>
        <c:extLst/>
      </c:lineChart>
      <c:catAx>
        <c:axId val="1140690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5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0691552"/>
        <c:crosses val="autoZero"/>
        <c:auto val="1"/>
        <c:lblAlgn val="ctr"/>
        <c:lblOffset val="100"/>
        <c:noMultiLvlLbl val="0"/>
      </c:catAx>
      <c:valAx>
        <c:axId val="114069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CEIP Resources Annual</a:t>
                </a:r>
                <a:r>
                  <a:rPr lang="en-US" sz="1400" baseline="0">
                    <a:solidFill>
                      <a:sysClr val="windowText" lastClr="000000"/>
                    </a:solidFill>
                  </a:rPr>
                  <a:t> Portfolio Costs ($000)</a:t>
                </a:r>
                <a:endParaRPr lang="en-US" sz="14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0690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0690713781865933"/>
          <c:y val="7.134637110918203E-2"/>
          <c:w val="0.28447021423737207"/>
          <c:h val="0.1909648760163096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'ChartData Builds'!$G$6</c:f>
              <c:strCache>
                <c:ptCount val="1"/>
                <c:pt idx="0">
                  <c:v>Demand-side Resources</c:v>
                </c:pt>
              </c:strCache>
            </c:strRef>
          </c:tx>
          <c:spPr>
            <a:solidFill>
              <a:schemeClr val="bg2"/>
            </a:solidFill>
            <a:ln w="9525">
              <a:solidFill>
                <a:schemeClr val="tx1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Builds'!$G$7:$G$24</c:f>
              <c:numCache>
                <c:formatCode>0</c:formatCode>
                <c:ptCount val="18"/>
                <c:pt idx="0">
                  <c:v>255.88696283619086</c:v>
                </c:pt>
                <c:pt idx="1">
                  <c:v>255.88696283619086</c:v>
                </c:pt>
                <c:pt idx="2">
                  <c:v>255.88696283619086</c:v>
                </c:pt>
                <c:pt idx="3">
                  <c:v>255.88696283619086</c:v>
                </c:pt>
                <c:pt idx="4">
                  <c:v>255.88696283619086</c:v>
                </c:pt>
                <c:pt idx="5">
                  <c:v>255.88696283619086</c:v>
                </c:pt>
                <c:pt idx="6">
                  <c:v>615.74718391752765</c:v>
                </c:pt>
                <c:pt idx="7">
                  <c:v>615.74718391752765</c:v>
                </c:pt>
                <c:pt idx="8">
                  <c:v>615.74718391752765</c:v>
                </c:pt>
                <c:pt idx="9">
                  <c:v>615.74718391752765</c:v>
                </c:pt>
                <c:pt idx="10">
                  <c:v>615.74718391752765</c:v>
                </c:pt>
                <c:pt idx="11">
                  <c:v>615.74718391752765</c:v>
                </c:pt>
                <c:pt idx="12">
                  <c:v>1783.6925518430301</c:v>
                </c:pt>
                <c:pt idx="13">
                  <c:v>1783.6925518430301</c:v>
                </c:pt>
                <c:pt idx="14">
                  <c:v>1783.6925518430301</c:v>
                </c:pt>
                <c:pt idx="15">
                  <c:v>1783.6925518430301</c:v>
                </c:pt>
                <c:pt idx="16">
                  <c:v>1783.6925518430301</c:v>
                </c:pt>
                <c:pt idx="17">
                  <c:v>1783.6925518430301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5-4683-9B19-E3DD3D05FDB4}"/>
            </c:ext>
          </c:extLst>
        </c:ser>
        <c:ser>
          <c:idx val="1"/>
          <c:order val="1"/>
          <c:tx>
            <c:strRef>
              <c:f>'ChartData Builds'!$H$6</c:f>
              <c:strCache>
                <c:ptCount val="1"/>
                <c:pt idx="0">
                  <c:v>Battery Energy Storage</c:v>
                </c:pt>
              </c:strCache>
            </c:strRef>
          </c:tx>
          <c:spPr>
            <a:solidFill>
              <a:schemeClr val="tx2"/>
            </a:solidFill>
            <a:ln w="9525">
              <a:solidFill>
                <a:schemeClr val="tx1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Builds'!$H$7:$H$24</c:f>
              <c:numCache>
                <c:formatCode>0</c:formatCode>
                <c:ptCount val="18"/>
                <c:pt idx="0">
                  <c:v>125.0000001937151</c:v>
                </c:pt>
                <c:pt idx="1">
                  <c:v>125</c:v>
                </c:pt>
                <c:pt idx="2">
                  <c:v>121.70000012218952</c:v>
                </c:pt>
                <c:pt idx="3">
                  <c:v>107.70000010728836</c:v>
                </c:pt>
                <c:pt idx="4">
                  <c:v>125.55000026524067</c:v>
                </c:pt>
                <c:pt idx="5">
                  <c:v>125.60000041872263</c:v>
                </c:pt>
                <c:pt idx="6">
                  <c:v>250.0000001937151</c:v>
                </c:pt>
                <c:pt idx="7">
                  <c:v>250</c:v>
                </c:pt>
                <c:pt idx="8">
                  <c:v>246.70000012218952</c:v>
                </c:pt>
                <c:pt idx="9">
                  <c:v>232.70000010728836</c:v>
                </c:pt>
                <c:pt idx="10">
                  <c:v>250.55000026524067</c:v>
                </c:pt>
                <c:pt idx="11">
                  <c:v>250.60000041872263</c:v>
                </c:pt>
                <c:pt idx="12">
                  <c:v>875.0000001937151</c:v>
                </c:pt>
                <c:pt idx="13">
                  <c:v>875</c:v>
                </c:pt>
                <c:pt idx="14">
                  <c:v>871.70000012218952</c:v>
                </c:pt>
                <c:pt idx="15">
                  <c:v>857.70000010728836</c:v>
                </c:pt>
                <c:pt idx="16">
                  <c:v>875.55000026524067</c:v>
                </c:pt>
                <c:pt idx="17">
                  <c:v>875.60000041872263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5-4683-9B19-E3DD3D05FDB4}"/>
            </c:ext>
          </c:extLst>
        </c:ser>
        <c:ser>
          <c:idx val="2"/>
          <c:order val="2"/>
          <c:tx>
            <c:strRef>
              <c:f>'ChartData Builds'!$I$6</c:f>
              <c:strCache>
                <c:ptCount val="1"/>
                <c:pt idx="0">
                  <c:v>Solar - Ground and Rooftop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Builds'!$I$7:$I$24</c:f>
              <c:numCache>
                <c:formatCode>0</c:formatCode>
                <c:ptCount val="18"/>
                <c:pt idx="0">
                  <c:v>80.300000935792923</c:v>
                </c:pt>
                <c:pt idx="1">
                  <c:v>83.22500067949295</c:v>
                </c:pt>
                <c:pt idx="2">
                  <c:v>58.616999715566635</c:v>
                </c:pt>
                <c:pt idx="3">
                  <c:v>77.892000541090965</c:v>
                </c:pt>
                <c:pt idx="4">
                  <c:v>81.292000100016594</c:v>
                </c:pt>
                <c:pt idx="5">
                  <c:v>79.376999862492085</c:v>
                </c:pt>
                <c:pt idx="6">
                  <c:v>230.30000093579292</c:v>
                </c:pt>
                <c:pt idx="7">
                  <c:v>233.22500067949295</c:v>
                </c:pt>
                <c:pt idx="8">
                  <c:v>208.61699971556664</c:v>
                </c:pt>
                <c:pt idx="9">
                  <c:v>227.89200054109097</c:v>
                </c:pt>
                <c:pt idx="10">
                  <c:v>231.29200010001659</c:v>
                </c:pt>
                <c:pt idx="11">
                  <c:v>229.37699986249208</c:v>
                </c:pt>
                <c:pt idx="12">
                  <c:v>680.30000093579292</c:v>
                </c:pt>
                <c:pt idx="13">
                  <c:v>683.22500067949295</c:v>
                </c:pt>
                <c:pt idx="14">
                  <c:v>658.61699971556664</c:v>
                </c:pt>
                <c:pt idx="15">
                  <c:v>677.89200054109097</c:v>
                </c:pt>
                <c:pt idx="16">
                  <c:v>681.29200010001659</c:v>
                </c:pt>
                <c:pt idx="17">
                  <c:v>679.37699986249208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F5-4683-9B19-E3DD3D05FDB4}"/>
            </c:ext>
          </c:extLst>
        </c:ser>
        <c:ser>
          <c:idx val="3"/>
          <c:order val="3"/>
          <c:tx>
            <c:strRef>
              <c:f>'ChartData Builds'!$J$6</c:f>
              <c:strCache>
                <c:ptCount val="1"/>
                <c:pt idx="0">
                  <c:v>Demand Response</c:v>
                </c:pt>
              </c:strCache>
            </c:strRef>
          </c:tx>
          <c:spPr>
            <a:solidFill>
              <a:schemeClr val="accent2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Builds'!$J$7:$J$24</c:f>
              <c:numCache>
                <c:formatCode>0</c:formatCode>
                <c:ptCount val="18"/>
                <c:pt idx="0">
                  <c:v>28.669999688863754</c:v>
                </c:pt>
                <c:pt idx="1">
                  <c:v>28.669999688863754</c:v>
                </c:pt>
                <c:pt idx="2">
                  <c:v>28.669999688863754</c:v>
                </c:pt>
                <c:pt idx="3">
                  <c:v>28.669999688863754</c:v>
                </c:pt>
                <c:pt idx="4">
                  <c:v>28.669999688863754</c:v>
                </c:pt>
                <c:pt idx="5">
                  <c:v>28.669999688863754</c:v>
                </c:pt>
                <c:pt idx="6">
                  <c:v>182.44999727606773</c:v>
                </c:pt>
                <c:pt idx="7">
                  <c:v>182.44999727606773</c:v>
                </c:pt>
                <c:pt idx="8">
                  <c:v>182.44999727606773</c:v>
                </c:pt>
                <c:pt idx="9">
                  <c:v>182.44999727606773</c:v>
                </c:pt>
                <c:pt idx="10">
                  <c:v>182.44999727606773</c:v>
                </c:pt>
                <c:pt idx="11">
                  <c:v>182.44999727606773</c:v>
                </c:pt>
                <c:pt idx="12">
                  <c:v>216.68000096082687</c:v>
                </c:pt>
                <c:pt idx="13">
                  <c:v>216.68000096082687</c:v>
                </c:pt>
                <c:pt idx="14">
                  <c:v>216.68000096082687</c:v>
                </c:pt>
                <c:pt idx="15">
                  <c:v>216.68000096082687</c:v>
                </c:pt>
                <c:pt idx="16">
                  <c:v>216.68000096082687</c:v>
                </c:pt>
                <c:pt idx="17">
                  <c:v>216.68000096082687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F5-4683-9B19-E3DD3D05FDB4}"/>
            </c:ext>
          </c:extLst>
        </c:ser>
        <c:ser>
          <c:idx val="4"/>
          <c:order val="4"/>
          <c:tx>
            <c:strRef>
              <c:f>'ChartData Builds'!$K$6</c:f>
              <c:strCache>
                <c:ptCount val="1"/>
                <c:pt idx="0">
                  <c:v>DSP Non-Wire Alternatives</c:v>
                </c:pt>
              </c:strCache>
            </c:strRef>
          </c:tx>
          <c:spPr>
            <a:solidFill>
              <a:schemeClr val="accent3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Builds'!$K$7:$K$24</c:f>
              <c:numCache>
                <c:formatCode>0</c:formatCode>
                <c:ptCount val="18"/>
                <c:pt idx="0">
                  <c:v>22.090000152587891</c:v>
                </c:pt>
                <c:pt idx="1">
                  <c:v>22.090000152587891</c:v>
                </c:pt>
                <c:pt idx="2">
                  <c:v>22.090000152587891</c:v>
                </c:pt>
                <c:pt idx="3">
                  <c:v>22.090000152587891</c:v>
                </c:pt>
                <c:pt idx="4">
                  <c:v>22.090000152587891</c:v>
                </c:pt>
                <c:pt idx="5">
                  <c:v>22.090000152587891</c:v>
                </c:pt>
                <c:pt idx="6">
                  <c:v>45.689998626708977</c:v>
                </c:pt>
                <c:pt idx="7">
                  <c:v>45.689998626708977</c:v>
                </c:pt>
                <c:pt idx="8">
                  <c:v>45.689998626708977</c:v>
                </c:pt>
                <c:pt idx="9">
                  <c:v>45.689998626708977</c:v>
                </c:pt>
                <c:pt idx="10">
                  <c:v>45.689998626708977</c:v>
                </c:pt>
                <c:pt idx="11">
                  <c:v>45.689998626708977</c:v>
                </c:pt>
                <c:pt idx="12">
                  <c:v>117.77000427246094</c:v>
                </c:pt>
                <c:pt idx="13">
                  <c:v>117.77000427246094</c:v>
                </c:pt>
                <c:pt idx="14">
                  <c:v>117.77000427246094</c:v>
                </c:pt>
                <c:pt idx="15">
                  <c:v>117.77000427246094</c:v>
                </c:pt>
                <c:pt idx="16">
                  <c:v>117.77000427246094</c:v>
                </c:pt>
                <c:pt idx="17">
                  <c:v>117.77000427246094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F5-4683-9B19-E3DD3D05FDB4}"/>
            </c:ext>
          </c:extLst>
        </c:ser>
        <c:ser>
          <c:idx val="5"/>
          <c:order val="5"/>
          <c:tx>
            <c:strRef>
              <c:f>'ChartData Builds'!$L$6</c:f>
              <c:strCache>
                <c:ptCount val="1"/>
                <c:pt idx="0">
                  <c:v>Biomass</c:v>
                </c:pt>
              </c:strCache>
            </c:strRef>
          </c:tx>
          <c:spPr>
            <a:solidFill>
              <a:schemeClr val="accent4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Builds'!$L$7:$L$24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F5-4683-9B19-E3DD3D05FDB4}"/>
            </c:ext>
          </c:extLst>
        </c:ser>
        <c:ser>
          <c:idx val="6"/>
          <c:order val="6"/>
          <c:tx>
            <c:strRef>
              <c:f>'ChartData Builds'!$M$6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chemeClr val="accent5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Builds'!$M$7:$M$24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199.84999847412109</c:v>
                </c:pt>
                <c:pt idx="7">
                  <c:v>199.84999847412109</c:v>
                </c:pt>
                <c:pt idx="8">
                  <c:v>199.84999847412109</c:v>
                </c:pt>
                <c:pt idx="9">
                  <c:v>199.84999847412109</c:v>
                </c:pt>
                <c:pt idx="10">
                  <c:v>199.84999847412109</c:v>
                </c:pt>
                <c:pt idx="11">
                  <c:v>199.84999847412109</c:v>
                </c:pt>
                <c:pt idx="12">
                  <c:v>596</c:v>
                </c:pt>
                <c:pt idx="13">
                  <c:v>596</c:v>
                </c:pt>
                <c:pt idx="14">
                  <c:v>596</c:v>
                </c:pt>
                <c:pt idx="15">
                  <c:v>596</c:v>
                </c:pt>
                <c:pt idx="16">
                  <c:v>596</c:v>
                </c:pt>
                <c:pt idx="17">
                  <c:v>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F5-4683-9B19-E3DD3D05FDB4}"/>
            </c:ext>
          </c:extLst>
        </c:ser>
        <c:ser>
          <c:idx val="7"/>
          <c:order val="7"/>
          <c:tx>
            <c:strRef>
              <c:f>'ChartData Builds'!$N$6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chemeClr val="accent6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Builds'!$N$7:$N$24</c:f>
              <c:numCache>
                <c:formatCode>0</c:formatCode>
                <c:ptCount val="18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1500</c:v>
                </c:pt>
                <c:pt idx="7">
                  <c:v>1500</c:v>
                </c:pt>
                <c:pt idx="8">
                  <c:v>1500</c:v>
                </c:pt>
                <c:pt idx="9">
                  <c:v>1500</c:v>
                </c:pt>
                <c:pt idx="10">
                  <c:v>1500</c:v>
                </c:pt>
                <c:pt idx="11">
                  <c:v>1500</c:v>
                </c:pt>
                <c:pt idx="12">
                  <c:v>3250</c:v>
                </c:pt>
                <c:pt idx="13">
                  <c:v>3250</c:v>
                </c:pt>
                <c:pt idx="14">
                  <c:v>3250</c:v>
                </c:pt>
                <c:pt idx="15">
                  <c:v>3250</c:v>
                </c:pt>
                <c:pt idx="16">
                  <c:v>3250</c:v>
                </c:pt>
                <c:pt idx="17">
                  <c:v>3250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DF5-4683-9B19-E3DD3D05FDB4}"/>
            </c:ext>
          </c:extLst>
        </c:ser>
        <c:ser>
          <c:idx val="8"/>
          <c:order val="8"/>
          <c:tx>
            <c:strRef>
              <c:f>'ChartData Builds'!$O$6</c:f>
              <c:strCache>
                <c:ptCount val="1"/>
                <c:pt idx="0">
                  <c:v>Renewable + Storage Hybrid</c:v>
                </c:pt>
              </c:strCache>
            </c:strRef>
          </c:tx>
          <c:spPr>
            <a:solidFill>
              <a:srgbClr val="7030A0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Builds'!$O$7:$O$24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500</c:v>
                </c:pt>
                <c:pt idx="13">
                  <c:v>500</c:v>
                </c:pt>
                <c:pt idx="14">
                  <c:v>500</c:v>
                </c:pt>
                <c:pt idx="15">
                  <c:v>500</c:v>
                </c:pt>
                <c:pt idx="16">
                  <c:v>500</c:v>
                </c:pt>
                <c:pt idx="17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F5-4683-9B19-E3DD3D05FDB4}"/>
            </c:ext>
          </c:extLst>
        </c:ser>
        <c:ser>
          <c:idx val="9"/>
          <c:order val="9"/>
          <c:tx>
            <c:strRef>
              <c:f>'ChartData Builds'!$P$6</c:f>
              <c:strCache>
                <c:ptCount val="1"/>
                <c:pt idx="0">
                  <c:v>Pump Hydro Storage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Builds'!$P$7:$P$24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DF5-4683-9B19-E3DD3D05FDB4}"/>
            </c:ext>
          </c:extLst>
        </c:ser>
        <c:ser>
          <c:idx val="10"/>
          <c:order val="10"/>
          <c:tx>
            <c:strRef>
              <c:f>'ChartData Builds'!$Q$6</c:f>
              <c:strCache>
                <c:ptCount val="1"/>
                <c:pt idx="0">
                  <c:v>Flexible Capacity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Builds'!$E$7:$F$24</c:f>
              <c:multiLvlStrCache>
                <c:ptCount val="18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  <c:pt idx="6">
                    <c:v>Suite 1 Least Cost</c:v>
                  </c:pt>
                  <c:pt idx="7">
                    <c:v>Suite 2 PSE Only</c:v>
                  </c:pt>
                  <c:pt idx="8">
                    <c:v>Suite 3 Customer Only</c:v>
                  </c:pt>
                  <c:pt idx="9">
                    <c:v>Suite 4 Pre-CBI</c:v>
                  </c:pt>
                  <c:pt idx="10">
                    <c:v>Suite 5 CBI</c:v>
                  </c:pt>
                  <c:pt idx="11">
                    <c:v>Suite 6 CEIP Preferred Portfolio</c:v>
                  </c:pt>
                  <c:pt idx="12">
                    <c:v>Suite 1 Least Cost</c:v>
                  </c:pt>
                  <c:pt idx="13">
                    <c:v>Suite 2 PSE Only</c:v>
                  </c:pt>
                  <c:pt idx="14">
                    <c:v>Suite 3 Customer Only</c:v>
                  </c:pt>
                  <c:pt idx="15">
                    <c:v>Suite 4 Pre-CBI</c:v>
                  </c:pt>
                  <c:pt idx="16">
                    <c:v>Suite 5 CBI</c:v>
                  </c:pt>
                  <c:pt idx="17">
                    <c:v>Suite 6 CEIP Preferred Portfolio</c:v>
                  </c:pt>
                </c:lvl>
                <c:lvl>
                  <c:pt idx="0">
                    <c:v>2025</c:v>
                  </c:pt>
                  <c:pt idx="6">
                    <c:v>2030</c:v>
                  </c:pt>
                  <c:pt idx="12">
                    <c:v>2045</c:v>
                  </c:pt>
                </c:lvl>
              </c:multiLvlStrCache>
            </c:multiLvlStrRef>
          </c:cat>
          <c:val>
            <c:numRef>
              <c:f>'ChartData Builds'!$Q$7:$Q$24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273.40000152587891</c:v>
                </c:pt>
                <c:pt idx="7">
                  <c:v>273.40000152587891</c:v>
                </c:pt>
                <c:pt idx="8">
                  <c:v>273.40000152587891</c:v>
                </c:pt>
                <c:pt idx="9">
                  <c:v>273.40000152587891</c:v>
                </c:pt>
                <c:pt idx="10">
                  <c:v>273.40000152587891</c:v>
                </c:pt>
                <c:pt idx="11">
                  <c:v>273.40000152587891</c:v>
                </c:pt>
                <c:pt idx="12">
                  <c:v>765.60000228881836</c:v>
                </c:pt>
                <c:pt idx="13">
                  <c:v>765.60000228881836</c:v>
                </c:pt>
                <c:pt idx="14">
                  <c:v>765.60000228881836</c:v>
                </c:pt>
                <c:pt idx="15">
                  <c:v>765.60000228881836</c:v>
                </c:pt>
                <c:pt idx="16">
                  <c:v>765.60000228881836</c:v>
                </c:pt>
                <c:pt idx="17">
                  <c:v>765.60000228881836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DF5-4683-9B19-E3DD3D05F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7296800"/>
        <c:axId val="1257292864"/>
      </c:barChart>
      <c:catAx>
        <c:axId val="125729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57292864"/>
        <c:crosses val="autoZero"/>
        <c:auto val="1"/>
        <c:lblAlgn val="ctr"/>
        <c:lblOffset val="100"/>
        <c:noMultiLvlLbl val="0"/>
      </c:catAx>
      <c:valAx>
        <c:axId val="1257292864"/>
        <c:scaling>
          <c:orientation val="minMax"/>
          <c:max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Nameplate Additions (MW)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5729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5076001046816137"/>
          <c:y val="1.6896314923596039E-2"/>
          <c:w val="0.23127287233619639"/>
          <c:h val="0.40303280106042749"/>
        </c:manualLayout>
      </c:layout>
      <c:overlay val="1"/>
      <c:spPr>
        <a:solidFill>
          <a:schemeClr val="bg1"/>
        </a:solidFill>
        <a:ln>
          <a:solidFill>
            <a:sysClr val="windowText" lastClr="000000">
              <a:alpha val="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'ChartData CEIP Builds'!$G$6</c:f>
              <c:strCache>
                <c:ptCount val="1"/>
                <c:pt idx="0">
                  <c:v>CommunitySolar</c:v>
                </c:pt>
              </c:strCache>
            </c:strRef>
          </c:tx>
          <c:spPr>
            <a:solidFill>
              <a:schemeClr val="bg2"/>
            </a:solidFill>
            <a:ln w="9525">
              <a:solidFill>
                <a:schemeClr val="tx1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Builds'!$G$7:$G$12</c:f>
              <c:numCache>
                <c:formatCode>0.0</c:formatCode>
                <c:ptCount val="6"/>
                <c:pt idx="0">
                  <c:v>9.4999998807907104</c:v>
                </c:pt>
                <c:pt idx="1">
                  <c:v>16.149999797344208</c:v>
                </c:pt>
                <c:pt idx="2">
                  <c:v>16.149999797344208</c:v>
                </c:pt>
                <c:pt idx="3">
                  <c:v>16.149999797344208</c:v>
                </c:pt>
                <c:pt idx="4">
                  <c:v>16.149999797344208</c:v>
                </c:pt>
                <c:pt idx="5">
                  <c:v>16.149999797344208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74-4419-9191-48BE41D5E87D}"/>
            </c:ext>
          </c:extLst>
        </c:ser>
        <c:ser>
          <c:idx val="1"/>
          <c:order val="1"/>
          <c:tx>
            <c:strRef>
              <c:f>'ChartData CEIP Builds'!$H$6</c:f>
              <c:strCache>
                <c:ptCount val="1"/>
                <c:pt idx="0">
                  <c:v>CommunitySolarLowIncome</c:v>
                </c:pt>
              </c:strCache>
            </c:strRef>
          </c:tx>
          <c:spPr>
            <a:solidFill>
              <a:schemeClr val="tx2"/>
            </a:solidFill>
            <a:ln w="9525">
              <a:solidFill>
                <a:schemeClr val="tx1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Builds'!$H$7:$H$12</c:f>
              <c:numCache>
                <c:formatCode>0.0</c:formatCode>
                <c:ptCount val="6"/>
                <c:pt idx="0">
                  <c:v>0</c:v>
                </c:pt>
                <c:pt idx="1">
                  <c:v>4.2749999463558197</c:v>
                </c:pt>
                <c:pt idx="2">
                  <c:v>4.2749999463558197</c:v>
                </c:pt>
                <c:pt idx="3">
                  <c:v>4.2749999463558197</c:v>
                </c:pt>
                <c:pt idx="4">
                  <c:v>4.2749999463558197</c:v>
                </c:pt>
                <c:pt idx="5">
                  <c:v>4.2749999463558197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74-4419-9191-48BE41D5E87D}"/>
            </c:ext>
          </c:extLst>
        </c:ser>
        <c:ser>
          <c:idx val="2"/>
          <c:order val="2"/>
          <c:tx>
            <c:strRef>
              <c:f>'ChartData CEIP Builds'!$I$6</c:f>
              <c:strCache>
                <c:ptCount val="1"/>
                <c:pt idx="0">
                  <c:v>Multi-FamilyCommunitySolar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Builds'!$I$7:$I$12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5.2249999344348907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74-4419-9191-48BE41D5E87D}"/>
            </c:ext>
          </c:extLst>
        </c:ser>
        <c:ser>
          <c:idx val="3"/>
          <c:order val="3"/>
          <c:tx>
            <c:strRef>
              <c:f>'ChartData CEIP Builds'!$J$6</c:f>
              <c:strCache>
                <c:ptCount val="1"/>
                <c:pt idx="0">
                  <c:v>3rdPartySolar</c:v>
                </c:pt>
              </c:strCache>
            </c:strRef>
          </c:tx>
          <c:spPr>
            <a:solidFill>
              <a:schemeClr val="accent2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Builds'!$J$7:$J$12</c:f>
              <c:numCache>
                <c:formatCode>0.0</c:formatCode>
                <c:ptCount val="6"/>
                <c:pt idx="0">
                  <c:v>11.200000166893004</c:v>
                </c:pt>
                <c:pt idx="1">
                  <c:v>11.200000166893004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11.100000165402887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74-4419-9191-48BE41D5E87D}"/>
            </c:ext>
          </c:extLst>
        </c:ser>
        <c:ser>
          <c:idx val="4"/>
          <c:order val="4"/>
          <c:tx>
            <c:strRef>
              <c:f>'ChartData CEIP Builds'!$K$6</c:f>
              <c:strCache>
                <c:ptCount val="1"/>
                <c:pt idx="0">
                  <c:v>C&amp;IRoof-topSolarIncentive</c:v>
                </c:pt>
              </c:strCache>
            </c:strRef>
          </c:tx>
          <c:spPr>
            <a:solidFill>
              <a:schemeClr val="accent3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Builds'!$K$7:$K$12</c:f>
              <c:numCache>
                <c:formatCode>0.0</c:formatCode>
                <c:ptCount val="6"/>
                <c:pt idx="0">
                  <c:v>20.800000309944153</c:v>
                </c:pt>
                <c:pt idx="1">
                  <c:v>0</c:v>
                </c:pt>
                <c:pt idx="2">
                  <c:v>20.800000309944153</c:v>
                </c:pt>
                <c:pt idx="3">
                  <c:v>0</c:v>
                </c:pt>
                <c:pt idx="4">
                  <c:v>20.800000309944153</c:v>
                </c:pt>
                <c:pt idx="5">
                  <c:v>20.400000303983688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74-4419-9191-48BE41D5E87D}"/>
            </c:ext>
          </c:extLst>
        </c:ser>
        <c:ser>
          <c:idx val="5"/>
          <c:order val="5"/>
          <c:tx>
            <c:strRef>
              <c:f>'ChartData CEIP Builds'!$L$6</c:f>
              <c:strCache>
                <c:ptCount val="1"/>
                <c:pt idx="0">
                  <c:v>C&amp;IRoof-topSolarLeasing</c:v>
                </c:pt>
              </c:strCache>
            </c:strRef>
          </c:tx>
          <c:spPr>
            <a:solidFill>
              <a:schemeClr val="accent4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Builds'!$L$7:$L$12</c:f>
              <c:numCache>
                <c:formatCode>0.0</c:formatCode>
                <c:ptCount val="6"/>
                <c:pt idx="0">
                  <c:v>38.800000578165054</c:v>
                </c:pt>
                <c:pt idx="1">
                  <c:v>51.600000768899918</c:v>
                </c:pt>
                <c:pt idx="2">
                  <c:v>0</c:v>
                </c:pt>
                <c:pt idx="3">
                  <c:v>51.600000768899918</c:v>
                </c:pt>
                <c:pt idx="4">
                  <c:v>18.80000028014183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74-4419-9191-48BE41D5E87D}"/>
            </c:ext>
          </c:extLst>
        </c:ser>
        <c:ser>
          <c:idx val="6"/>
          <c:order val="6"/>
          <c:tx>
            <c:strRef>
              <c:f>'ChartData CEIP Builds'!$M$6</c:f>
              <c:strCache>
                <c:ptCount val="1"/>
                <c:pt idx="0">
                  <c:v>Multi-FamilySolarPartnership</c:v>
                </c:pt>
              </c:strCache>
            </c:strRef>
          </c:tx>
          <c:spPr>
            <a:solidFill>
              <a:schemeClr val="accent5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Builds'!$M$7:$M$12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0.33199998736381531</c:v>
                </c:pt>
                <c:pt idx="3">
                  <c:v>0.33199998736381531</c:v>
                </c:pt>
                <c:pt idx="4">
                  <c:v>0.33199998736381531</c:v>
                </c:pt>
                <c:pt idx="5">
                  <c:v>0.24899999052286148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74-4419-9191-48BE41D5E87D}"/>
            </c:ext>
          </c:extLst>
        </c:ser>
        <c:ser>
          <c:idx val="7"/>
          <c:order val="7"/>
          <c:tx>
            <c:strRef>
              <c:f>'ChartData CEIP Builds'!$N$6</c:f>
              <c:strCache>
                <c:ptCount val="1"/>
                <c:pt idx="0">
                  <c:v>Multi-FamilySolarIncentive</c:v>
                </c:pt>
              </c:strCache>
            </c:strRef>
          </c:tx>
          <c:spPr>
            <a:solidFill>
              <a:schemeClr val="accent6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Builds'!$N$7:$N$12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1.6599999368190765</c:v>
                </c:pt>
                <c:pt idx="3">
                  <c:v>0</c:v>
                </c:pt>
                <c:pt idx="4">
                  <c:v>0</c:v>
                </c:pt>
                <c:pt idx="5">
                  <c:v>1.7429999336600304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174-4419-9191-48BE41D5E87D}"/>
            </c:ext>
          </c:extLst>
        </c:ser>
        <c:ser>
          <c:idx val="8"/>
          <c:order val="8"/>
          <c:tx>
            <c:strRef>
              <c:f>'ChartData CEIP Builds'!$O$6</c:f>
              <c:strCache>
                <c:ptCount val="1"/>
                <c:pt idx="0">
                  <c:v>ResidentialRoof-topSolarLeasingLowIncome</c:v>
                </c:pt>
              </c:strCache>
            </c:strRef>
          </c:tx>
          <c:spPr>
            <a:solidFill>
              <a:srgbClr val="7030A0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Builds'!$O$7:$O$12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0.67500002682209015</c:v>
                </c:pt>
                <c:pt idx="4">
                  <c:v>0.67500002682209015</c:v>
                </c:pt>
                <c:pt idx="5">
                  <c:v>0.67500002682209015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74-4419-9191-48BE41D5E87D}"/>
            </c:ext>
          </c:extLst>
        </c:ser>
        <c:ser>
          <c:idx val="9"/>
          <c:order val="9"/>
          <c:tx>
            <c:strRef>
              <c:f>'ChartData CEIP Builds'!$P$6</c:f>
              <c:strCache>
                <c:ptCount val="1"/>
                <c:pt idx="0">
                  <c:v>ResidentialRoof-topSolarLeasing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Builds'!$P$7:$P$12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4.8600000143051147</c:v>
                </c:pt>
                <c:pt idx="4">
                  <c:v>4.8600000143051147</c:v>
                </c:pt>
                <c:pt idx="5">
                  <c:v>4.8600000143051147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174-4419-9191-48BE41D5E87D}"/>
            </c:ext>
          </c:extLst>
        </c:ser>
        <c:ser>
          <c:idx val="10"/>
          <c:order val="10"/>
          <c:tx>
            <c:strRef>
              <c:f>'ChartData CEIP Builds'!$Q$6</c:f>
              <c:strCache>
                <c:ptCount val="1"/>
                <c:pt idx="0">
                  <c:v>3rdPartyCustomer-SitedDistributedBatteryPPA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Builds'!$Q$7:$Q$12</c:f>
              <c:numCache>
                <c:formatCode>0.0</c:formatCode>
                <c:ptCount val="6"/>
                <c:pt idx="0">
                  <c:v>12.600000187754629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74-4419-9191-48BE41D5E87D}"/>
            </c:ext>
          </c:extLst>
        </c:ser>
        <c:ser>
          <c:idx val="11"/>
          <c:order val="11"/>
          <c:tx>
            <c:strRef>
              <c:f>'ChartData CEIP Builds'!$R$6</c:f>
              <c:strCache>
                <c:ptCount val="1"/>
                <c:pt idx="0">
                  <c:v>P3rdPartyUtility-scaleDistributedBatteryPPA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Builds'!$R$7:$R$12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174-4419-9191-48BE41D5E87D}"/>
            </c:ext>
          </c:extLst>
        </c:ser>
        <c:ser>
          <c:idx val="12"/>
          <c:order val="12"/>
          <c:tx>
            <c:strRef>
              <c:f>'ChartData CEIP Builds'!$S$6</c:f>
              <c:strCache>
                <c:ptCount val="1"/>
                <c:pt idx="0">
                  <c:v>C&amp;IBatteryInstallIncentive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Builds'!$S$7:$S$12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3.0000000447034831</c:v>
                </c:pt>
                <c:pt idx="3">
                  <c:v>3.0000000447034831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174-4419-9191-48BE41D5E87D}"/>
            </c:ext>
          </c:extLst>
        </c:ser>
        <c:ser>
          <c:idx val="13"/>
          <c:order val="13"/>
          <c:tx>
            <c:strRef>
              <c:f>'ChartData CEIP Builds'!$T$6</c:f>
              <c:strCache>
                <c:ptCount val="1"/>
                <c:pt idx="0">
                  <c:v>C&amp;ISpaceLeasingforBatteries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Builds'!$T$7:$T$12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4.8000001907348633</c:v>
                </c:pt>
                <c:pt idx="5">
                  <c:v>9.0000003576278687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174-4419-9191-48BE41D5E87D}"/>
            </c:ext>
          </c:extLst>
        </c:ser>
        <c:ser>
          <c:idx val="14"/>
          <c:order val="14"/>
          <c:tx>
            <c:strRef>
              <c:f>'ChartData CEIP Builds'!$U$6</c:f>
              <c:strCache>
                <c:ptCount val="1"/>
                <c:pt idx="0">
                  <c:v>Multi-FamilyUnitBatteryProgram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Builds'!$U$7:$U$12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0.5</c:v>
                </c:pt>
                <c:pt idx="4">
                  <c:v>2.75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174-4419-9191-48BE41D5E87D}"/>
            </c:ext>
          </c:extLst>
        </c:ser>
        <c:ser>
          <c:idx val="15"/>
          <c:order val="15"/>
          <c:tx>
            <c:strRef>
              <c:f>'ChartData CEIP Builds'!$V$6</c:f>
              <c:strCache>
                <c:ptCount val="1"/>
                <c:pt idx="0">
                  <c:v>PSEMobileBatteries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Builds'!$V$7:$V$12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174-4419-9191-48BE41D5E87D}"/>
            </c:ext>
          </c:extLst>
        </c:ser>
        <c:ser>
          <c:idx val="16"/>
          <c:order val="16"/>
          <c:tx>
            <c:strRef>
              <c:f>'ChartData CEIP Builds'!$W$6</c:f>
              <c:strCache>
                <c:ptCount val="1"/>
                <c:pt idx="0">
                  <c:v>PSESubstationBatteries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Builds'!$W$7:$W$12</c:f>
              <c:numCache>
                <c:formatCode>0.0</c:formatCode>
                <c:ptCount val="6"/>
                <c:pt idx="0">
                  <c:v>12</c:v>
                </c:pt>
                <c:pt idx="1">
                  <c:v>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174-4419-9191-48BE41D5E87D}"/>
            </c:ext>
          </c:extLst>
        </c:ser>
        <c:ser>
          <c:idx val="17"/>
          <c:order val="17"/>
          <c:tx>
            <c:strRef>
              <c:f>'ChartData CEIP Builds'!$X$6</c:f>
              <c:strCache>
                <c:ptCount val="1"/>
                <c:pt idx="0">
                  <c:v>PSEUtility-ScaleDistributedBatteryStations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Builds'!$X$7:$X$12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174-4419-9191-48BE41D5E87D}"/>
            </c:ext>
          </c:extLst>
        </c:ser>
        <c:ser>
          <c:idx val="18"/>
          <c:order val="18"/>
          <c:tx>
            <c:strRef>
              <c:f>'ChartData CEIP Builds'!$Y$6</c:f>
              <c:strCache>
                <c:ptCount val="1"/>
                <c:pt idx="0">
                  <c:v>ResidentialBatteryInstallIncentive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Builds'!$Y$7:$Y$12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1.4000000208616254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174-4419-9191-48BE41D5E87D}"/>
            </c:ext>
          </c:extLst>
        </c:ser>
        <c:ser>
          <c:idx val="19"/>
          <c:order val="19"/>
          <c:tx>
            <c:strRef>
              <c:f>'ChartData CEIP Builds'!$Z$6</c:f>
              <c:strCache>
                <c:ptCount val="1"/>
                <c:pt idx="0">
                  <c:v>ResidentialPSEBatteryLeasing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Builds'!$Z$7:$Z$12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3.8000000566244121</c:v>
                </c:pt>
                <c:pt idx="3">
                  <c:v>3.8000000566244121</c:v>
                </c:pt>
                <c:pt idx="4">
                  <c:v>4.6000000685453406</c:v>
                </c:pt>
                <c:pt idx="5">
                  <c:v>3.8000000566244121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174-4419-9191-48BE41D5E87D}"/>
            </c:ext>
          </c:extLst>
        </c:ser>
        <c:ser>
          <c:idx val="20"/>
          <c:order val="20"/>
          <c:tx>
            <c:strRef>
              <c:f>'ChartData CEIP Builds'!$AA$6</c:f>
              <c:strCache>
                <c:ptCount val="1"/>
                <c:pt idx="0">
                  <c:v>ResidentialPSEBatteryLeasing-LowIncome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Builds'!$AA$7:$AA$12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0.40000000596046442</c:v>
                </c:pt>
                <c:pt idx="4">
                  <c:v>0.40000000596046442</c:v>
                </c:pt>
                <c:pt idx="5">
                  <c:v>0.3000000044703483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174-4419-9191-48BE41D5E87D}"/>
            </c:ext>
          </c:extLst>
        </c:ser>
        <c:ser>
          <c:idx val="21"/>
          <c:order val="21"/>
          <c:tx>
            <c:strRef>
              <c:f>'ChartData CEIP Builds'!$AB$6</c:f>
              <c:strCache>
                <c:ptCount val="1"/>
                <c:pt idx="0">
                  <c:v>C&amp;IBYOBattery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Builds'!$AB$7:$AB$12</c:f>
              <c:numCache>
                <c:formatCode>0.0</c:formatCode>
                <c:ptCount val="6"/>
                <c:pt idx="0">
                  <c:v>0.40000000596046442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174-4419-9191-48BE41D5E87D}"/>
            </c:ext>
          </c:extLst>
        </c:ser>
        <c:ser>
          <c:idx val="22"/>
          <c:order val="22"/>
          <c:tx>
            <c:strRef>
              <c:f>'ChartData CEIP Builds'!$AC$6</c:f>
              <c:strCache>
                <c:ptCount val="1"/>
                <c:pt idx="0">
                  <c:v>PSECustomer-SitedSolar+StorageOffering_Solar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Builds'!$AC$7:$AC$12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15.399999737739563</c:v>
                </c:pt>
                <c:pt idx="3">
                  <c:v>0</c:v>
                </c:pt>
                <c:pt idx="4">
                  <c:v>15.399999737739563</c:v>
                </c:pt>
                <c:pt idx="5">
                  <c:v>14.699999749660492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174-4419-9191-48BE41D5E87D}"/>
            </c:ext>
          </c:extLst>
        </c:ser>
        <c:ser>
          <c:idx val="23"/>
          <c:order val="23"/>
          <c:tx>
            <c:strRef>
              <c:f>'ChartData CEIP Builds'!$AD$6</c:f>
              <c:strCache>
                <c:ptCount val="1"/>
                <c:pt idx="0">
                  <c:v>PSECustomer-SitedSolar+StorageOffering_Battery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'ChartData CEIP Builds'!$E$7:$F$12</c:f>
              <c:multiLvlStrCache>
                <c:ptCount val="6"/>
                <c:lvl>
                  <c:pt idx="0">
                    <c:v>Suite 1 Least Cost</c:v>
                  </c:pt>
                  <c:pt idx="1">
                    <c:v>Suite 2 PSE Only</c:v>
                  </c:pt>
                  <c:pt idx="2">
                    <c:v>Suite 3 Customer Only</c:v>
                  </c:pt>
                  <c:pt idx="3">
                    <c:v>Suite 4 Pre-CBI</c:v>
                  </c:pt>
                  <c:pt idx="4">
                    <c:v>Suite 5 CBI</c:v>
                  </c:pt>
                  <c:pt idx="5">
                    <c:v>Suite 6 CEIP Preferred Portfolio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'ChartData CEIP Builds'!$AD$7:$AD$12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13</c:v>
                </c:pt>
                <c:pt idx="3">
                  <c:v>0</c:v>
                </c:pt>
                <c:pt idx="4">
                  <c:v>13</c:v>
                </c:pt>
                <c:pt idx="5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2174-4419-9191-48BE41D5E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7296800"/>
        <c:axId val="1257292864"/>
      </c:barChart>
      <c:catAx>
        <c:axId val="125729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57292864"/>
        <c:crosses val="autoZero"/>
        <c:auto val="1"/>
        <c:lblAlgn val="ctr"/>
        <c:lblOffset val="100"/>
        <c:noMultiLvlLbl val="0"/>
      </c:catAx>
      <c:valAx>
        <c:axId val="1257292864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Nameplate Additions (MW)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5729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81157540629118"/>
          <c:y val="1.2143927534220137E-2"/>
          <c:w val="0.87382272180283471"/>
          <c:h val="0.39164995017324222"/>
        </c:manualLayout>
      </c:layout>
      <c:overlay val="1"/>
      <c:spPr>
        <a:solidFill>
          <a:schemeClr val="bg1"/>
        </a:solidFill>
        <a:ln>
          <a:solidFill>
            <a:schemeClr val="bg1">
              <a:alpha val="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1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5">
    <tabColor rgb="FF00B0F0"/>
  </sheetPr>
  <sheetViews>
    <sheetView zoomScale="118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16">
    <tabColor rgb="FF0070C0"/>
  </sheetPr>
  <sheetViews>
    <sheetView zoomScale="118" workbookViewId="0" zoomToFit="1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17">
    <tabColor rgb="FF7030A0"/>
  </sheetPr>
  <sheetViews>
    <sheetView zoomScale="118" workbookViewId="0" zoomToFit="1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58">
    <tabColor rgb="FF002060"/>
  </sheetPr>
  <sheetViews>
    <sheetView zoomScale="118" workbookViewId="0" zoomToFit="1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59">
    <tabColor rgb="FF7030A0"/>
  </sheetPr>
  <sheetViews>
    <sheetView zoomScale="118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16</xdr:row>
      <xdr:rowOff>133350</xdr:rowOff>
    </xdr:from>
    <xdr:to>
      <xdr:col>14</xdr:col>
      <xdr:colOff>1209629</xdr:colOff>
      <xdr:row>18</xdr:row>
      <xdr:rowOff>114255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82350" y="3943350"/>
          <a:ext cx="371429" cy="361905"/>
        </a:xfrm>
        <a:prstGeom prst="rect">
          <a:avLst/>
        </a:prstGeom>
      </xdr:spPr>
    </xdr:pic>
    <xdr:clientData/>
  </xdr:twoCellAnchor>
  <xdr:oneCellAnchor>
    <xdr:from>
      <xdr:col>14</xdr:col>
      <xdr:colOff>838200</xdr:colOff>
      <xdr:row>20</xdr:row>
      <xdr:rowOff>133350</xdr:rowOff>
    </xdr:from>
    <xdr:ext cx="371429" cy="361905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82350" y="5276850"/>
          <a:ext cx="371429" cy="361905"/>
        </a:xfrm>
        <a:prstGeom prst="rect">
          <a:avLst/>
        </a:prstGeom>
      </xdr:spPr>
    </xdr:pic>
    <xdr:clientData/>
  </xdr:oneCellAnchor>
  <xdr:oneCellAnchor>
    <xdr:from>
      <xdr:col>14</xdr:col>
      <xdr:colOff>838200</xdr:colOff>
      <xdr:row>26</xdr:row>
      <xdr:rowOff>28575</xdr:rowOff>
    </xdr:from>
    <xdr:ext cx="371429" cy="36190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82350" y="6315075"/>
          <a:ext cx="371429" cy="36190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93581" cy="630425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0.42965</cdr:x>
      <cdr:y>0.23639</cdr:y>
    </cdr:from>
    <cdr:to>
      <cdr:x>0.63008</cdr:x>
      <cdr:y>0.27885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22663" y="1487251"/>
          <a:ext cx="1736607" cy="2671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PSE 1990 Emissions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93581" cy="630425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93581" cy="630425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93581" cy="630425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0.39728</cdr:x>
      <cdr:y>0.08632</cdr:y>
    </cdr:from>
    <cdr:to>
      <cdr:x>0.39728</cdr:x>
      <cdr:y>0.95411</cdr:y>
    </cdr:to>
    <cdr:cxnSp macro="">
      <cdr:nvCxnSpPr>
        <cdr:cNvPr id="2" name="Straight Connector 1"/>
        <cdr:cNvCxnSpPr/>
      </cdr:nvCxnSpPr>
      <cdr:spPr>
        <a:xfrm xmlns:a="http://schemas.openxmlformats.org/drawingml/2006/main" flipV="1">
          <a:off x="3442182" y="543092"/>
          <a:ext cx="0" cy="545971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0.69147</cdr:x>
      <cdr:y>0.08499</cdr:y>
    </cdr:from>
    <cdr:to>
      <cdr:x>0.69147</cdr:x>
      <cdr:y>0.95289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5991205" y="534736"/>
          <a:ext cx="0" cy="546038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93581" cy="630425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021_IRP\AURORA\2021%20IRP%20Portfolios\3_2021%20IRP%20-%20High%20Economic%20Conditions\2021%20IRP%20Portfolio%20Output_3%20High%20Economic%20Condi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021_IRP\AURORA\2021%20IRP%20Portfolios\M_2021%20IRP%20-%20Alternative%20Fuel_Biodiesel\Portfolio%20Output%20Sensitivity%20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/2019%20IRP/Aurora/LTCE/2019%20IRP%20Final%20Portfolio/2019%20IRP%20Base%20Offshore%20Test/old%20Files/PSM%20III%2025.8_2018%20RFP_Base%20No%20CO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=&gt;"/>
      <sheetName val="Evaluation Summary"/>
      <sheetName val="Alternative Compliance"/>
      <sheetName val="LTCE Summary_Unit"/>
      <sheetName val="LTCE Summary_Capacity"/>
      <sheetName val="Resource Additions Table"/>
      <sheetName val="DSM"/>
      <sheetName val="LTCE New Build_Units Data"/>
      <sheetName val="LTCE New Build_Capacity Data"/>
      <sheetName val="LTCE Nameplate_for Cummulative"/>
      <sheetName val="Planning Margin"/>
      <sheetName val="Constraint Check"/>
      <sheetName val="Emissions=&gt;"/>
      <sheetName val="Emissions Costs_Calc"/>
      <sheetName val="Emissions Amount"/>
      <sheetName val="Emissions Costs_Aurora"/>
      <sheetName val="Charts=&gt;"/>
      <sheetName val="Energy by Resource Type"/>
      <sheetName val="Energy by Resource Type Aggr"/>
      <sheetName val="Energy by Resource Type No Sale"/>
      <sheetName val="Cummulative Build Capacity"/>
      <sheetName val="New Build Capacity"/>
      <sheetName val="New Build Count"/>
      <sheetName val="Existing Resources"/>
      <sheetName val="CETA Need Chart_MWh"/>
      <sheetName val="CETA Need Chart_MWh Agg"/>
      <sheetName val="Emissions Chart by Resource"/>
      <sheetName val="Existing GFG CF"/>
      <sheetName val="Tables=&gt;"/>
      <sheetName val="Assumptions"/>
      <sheetName val="CETA Analysis"/>
      <sheetName val="Load Check"/>
      <sheetName val="Energy Summary"/>
      <sheetName val="Costs Summary"/>
      <sheetName val="GFG Capacity Factor"/>
      <sheetName val="GFG Detail"/>
      <sheetName val="Yearly Breakdown Tables"/>
      <sheetName val="Resource Peak Capacity"/>
      <sheetName val="Aurora Output=&gt;"/>
      <sheetName val="Energy"/>
      <sheetName val="Costs"/>
      <sheetName val="$ per MWh"/>
      <sheetName val="Emissions"/>
      <sheetName val="Emissions_Costs"/>
      <sheetName val="Capacity Factor"/>
      <sheetName val="Aurora Peak Capacity"/>
      <sheetName val="Portfolio Summary"/>
      <sheetName val="Mapp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7">
          <cell r="B7">
            <v>43830</v>
          </cell>
        </row>
        <row r="18">
          <cell r="E18">
            <v>6.9699999999999998E-2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=&gt;"/>
      <sheetName val="Evaluation Summary"/>
      <sheetName val="Resource Additions Table"/>
      <sheetName val="Yearly Breakdown Tables"/>
      <sheetName val="LTCE Summary_Capacity"/>
      <sheetName val="LTCE Summary_Unit"/>
      <sheetName val="Alternative Compliance"/>
      <sheetName val="Charts for Slides=&gt;"/>
      <sheetName val="Energy by Resource Type Aggv2"/>
      <sheetName val="Energy by Resource Type Aggr"/>
      <sheetName val="Peak Capacity Need"/>
      <sheetName val="CETA Need Chart_MWh Agg"/>
      <sheetName val="Emissions Chart by Resource"/>
      <sheetName val="Data Check=&gt;"/>
      <sheetName val="Planning Margin"/>
      <sheetName val="Constraint Check"/>
      <sheetName val="DSM"/>
      <sheetName val="LTCE New Build_Units Data"/>
      <sheetName val="LTCE New Build_Capacity Data"/>
      <sheetName val="LTCE Nameplate_for Cummulative"/>
      <sheetName val="Emissions=&gt;"/>
      <sheetName val="Emissions Costs_Calc"/>
      <sheetName val="Emissions Amount"/>
      <sheetName val="Emissions Amount_no Upstream"/>
      <sheetName val="Emissions Costs_Aurora"/>
      <sheetName val="Other Charts=&gt;"/>
      <sheetName val="Energy by Resource Type No Sale"/>
      <sheetName val="Cummulative Build Capacity"/>
      <sheetName val="New Build Capacity"/>
      <sheetName val="New Build Count"/>
      <sheetName val="Existing Resources"/>
      <sheetName val="CETA Need Chart_MWh"/>
      <sheetName val="Existing GFG CF"/>
      <sheetName val="Peak Cap by resource"/>
      <sheetName val="Tables=&gt;"/>
      <sheetName val="Assumptions"/>
      <sheetName val="CETA Analysis"/>
      <sheetName val="Load Check"/>
      <sheetName val="Energy Summary"/>
      <sheetName val="Costs Summary"/>
      <sheetName val="GFG Capacity Factor"/>
      <sheetName val="GFG Detail"/>
      <sheetName val="Resource Peak Capacity"/>
      <sheetName val="Aurora Output=&gt;"/>
      <sheetName val="Energy"/>
      <sheetName val="Costs"/>
      <sheetName val="$ per MWh"/>
      <sheetName val="Emissions"/>
      <sheetName val="Emissions_Costs"/>
      <sheetName val="Capacity Factor"/>
      <sheetName val="Aurora Peak Capacity"/>
      <sheetName val="Portfolio Summary"/>
      <sheetName val="Mapping"/>
      <sheetName val="Not used=&gt;"/>
      <sheetName val="Energy by Resource Ty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8">
          <cell r="R28">
            <v>68562922.882313207</v>
          </cell>
        </row>
      </sheetData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">
          <cell r="C4">
            <v>158681803.36646295</v>
          </cell>
        </row>
      </sheetData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>
        <row r="7">
          <cell r="B7">
            <v>43830</v>
          </cell>
        </row>
      </sheetData>
      <sheetData sheetId="37"/>
      <sheetData sheetId="38"/>
      <sheetData sheetId="39">
        <row r="14">
          <cell r="C14">
            <v>4727710.5122070313</v>
          </cell>
        </row>
      </sheetData>
      <sheetData sheetId="40">
        <row r="14">
          <cell r="C14">
            <v>249939.833984375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>
        <row r="1">
          <cell r="A1" t="e">
            <v>#N/A</v>
          </cell>
        </row>
      </sheetData>
      <sheetData sheetId="49"/>
      <sheetData sheetId="50"/>
      <sheetData sheetId="51"/>
      <sheetData sheetId="52">
        <row r="4">
          <cell r="F4">
            <v>691196.4375</v>
          </cell>
        </row>
      </sheetData>
      <sheetData sheetId="53"/>
      <sheetData sheetId="54"/>
      <sheetData sheetId="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Metrics"/>
      <sheetName val="Evaluation Summary"/>
      <sheetName val="Comments"/>
      <sheetName val="LPProblem"/>
      <sheetName val="Peak Capacity Need"/>
      <sheetName val="Assumptions"/>
      <sheetName val="Aurora_LTBuildReport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Renewable Acq Inputs"/>
      <sheetName val="Renewable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iomass"/>
      <sheetName val="Batteries_1"/>
      <sheetName val="Batteries_1 (2)"/>
      <sheetName val="Batteries_2"/>
      <sheetName val="Batteries_3"/>
      <sheetName val="Batteries_3 (2)"/>
      <sheetName val="Batteries_4"/>
      <sheetName val="Pumped Storage"/>
      <sheetName val="Wind"/>
      <sheetName val="MT Wind"/>
      <sheetName val="Solar"/>
      <sheetName val="Solar (2)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Battery_2 Replacement Rev Req"/>
      <sheetName val="Battery_3 Replacement Rev Req"/>
      <sheetName val="Battery_4 Replacement Rev Req"/>
      <sheetName val="PSH Replacement Rev Req"/>
      <sheetName val="WACC"/>
      <sheetName val="Colstrip Inputs"/>
      <sheetName val="Colstrip 1&amp;2"/>
      <sheetName val="Colstrip 3&amp;4"/>
      <sheetName val="Colstrip 3&amp;4 Add'l Share"/>
      <sheetName val="Colstrip Transmissio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2">
          <cell r="AA32">
            <v>685.00945895990515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ables/table1.xml><?xml version="1.0" encoding="utf-8"?>
<table xmlns="http://schemas.openxmlformats.org/spreadsheetml/2006/main" id="3" name="Table24" displayName="Table24" ref="A4:Q10" headerRowCount="0" totalsRowShown="0" headerRowDxfId="36" dataDxfId="35" tableBorderDxfId="34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4" name="Column4" headerRowDxfId="27" dataDxfId="26">
      <calculatedColumnFormula>Table24[[#This Row],[Column2]]+Table24[[#This Row],[Column3]]</calculatedColumnFormula>
    </tableColumn>
    <tableColumn id="5" name="Column5" headerRowDxfId="25" dataDxfId="24">
      <calculatedColumnFormula>Table24[[#This Row],[Column4]]-$D$4</calculatedColumnFormula>
    </tableColumn>
    <tableColumn id="6" name="Column6" headerRowDxfId="23" dataDxfId="22"/>
    <tableColumn id="7" name="Column7" headerRowDxfId="21" dataDxfId="20"/>
    <tableColumn id="8" name="Column8" headerRowDxfId="19" dataDxfId="18"/>
    <tableColumn id="9" name="Column9" headerRowDxfId="17" dataDxfId="16"/>
    <tableColumn id="10" name="Column10" headerRowDxfId="15" dataDxfId="14"/>
    <tableColumn id="11" name="Column11" headerRowDxfId="13" dataDxfId="12"/>
    <tableColumn id="12" name="Column12" headerRowDxfId="11" dataDxfId="10"/>
    <tableColumn id="13" name="Column13" headerRowDxfId="9" dataDxfId="8"/>
    <tableColumn id="14" name="Column14" headerRowDxfId="7" dataDxfId="6"/>
    <tableColumn id="15" name="Column15" headerRowDxfId="5" dataDxfId="4"/>
    <tableColumn id="16" name="Column16" headerRowDxfId="3" dataDxfId="2">
      <calculatedColumnFormula>#REF!</calculatedColumnFormula>
    </tableColumn>
    <tableColumn id="17" name="Column17" headerRowDxfId="1" dataDxfId="0">
      <calculatedColumnFormula>SUM(Table24[[#This Row],[Column6]:[Column16]])</calculatedColumnFormula>
    </tableColumn>
  </tableColumns>
  <tableStyleInfo name="TableStyleMedium1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PS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671"/>
      </a:accent1>
      <a:accent2>
        <a:srgbClr val="58C3B4"/>
      </a:accent2>
      <a:accent3>
        <a:srgbClr val="C3E7E3"/>
      </a:accent3>
      <a:accent4>
        <a:srgbClr val="668B53"/>
      </a:accent4>
      <a:accent5>
        <a:srgbClr val="E45D48"/>
      </a:accent5>
      <a:accent6>
        <a:srgbClr val="EEC28D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O56"/>
  <sheetViews>
    <sheetView tabSelected="1" view="pageLayout" topLeftCell="A10" zoomScaleNormal="100" workbookViewId="0">
      <selection activeCell="D43" sqref="D43"/>
    </sheetView>
  </sheetViews>
  <sheetFormatPr defaultRowHeight="15" x14ac:dyDescent="0.25"/>
  <cols>
    <col min="1" max="1" width="13.5703125" customWidth="1"/>
    <col min="2" max="2" width="25.28515625" bestFit="1" customWidth="1"/>
    <col min="3" max="3" width="6.5703125" customWidth="1"/>
    <col min="15" max="15" width="25" customWidth="1"/>
  </cols>
  <sheetData>
    <row r="2" spans="1:15" x14ac:dyDescent="0.25">
      <c r="A2" s="111" t="s">
        <v>156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1:15" x14ac:dyDescent="0.2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x14ac:dyDescent="0.25">
      <c r="A4" s="112" t="s">
        <v>111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</row>
    <row r="5" spans="1:15" x14ac:dyDescent="0.25">
      <c r="A5" s="111"/>
      <c r="B5" s="30" t="s">
        <v>112</v>
      </c>
      <c r="C5" s="111"/>
      <c r="D5" s="111" t="s">
        <v>113</v>
      </c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</row>
    <row r="6" spans="1:15" x14ac:dyDescent="0.25">
      <c r="A6" s="111"/>
      <c r="B6" s="30" t="s">
        <v>114</v>
      </c>
      <c r="C6" s="111"/>
      <c r="D6" s="111" t="s">
        <v>115</v>
      </c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</row>
    <row r="7" spans="1:15" x14ac:dyDescent="0.25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</row>
    <row r="8" spans="1:15" x14ac:dyDescent="0.25">
      <c r="A8" s="112" t="s">
        <v>116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</row>
    <row r="9" spans="1:15" x14ac:dyDescent="0.25">
      <c r="A9" s="111"/>
      <c r="B9" s="70" t="s">
        <v>117</v>
      </c>
      <c r="C9" s="111"/>
      <c r="D9" s="111" t="s">
        <v>118</v>
      </c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</row>
    <row r="10" spans="1:15" x14ac:dyDescent="0.25">
      <c r="A10" s="111"/>
      <c r="B10" s="70" t="s">
        <v>95</v>
      </c>
      <c r="C10" s="111"/>
      <c r="D10" s="111" t="s">
        <v>157</v>
      </c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</row>
    <row r="11" spans="1:15" x14ac:dyDescent="0.25">
      <c r="A11" s="111"/>
      <c r="B11" s="70" t="s">
        <v>96</v>
      </c>
      <c r="C11" s="111"/>
      <c r="D11" s="111" t="s">
        <v>158</v>
      </c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</row>
    <row r="12" spans="1:15" x14ac:dyDescent="0.25">
      <c r="A12" s="111"/>
      <c r="B12" s="70" t="s">
        <v>159</v>
      </c>
      <c r="C12" s="111"/>
      <c r="D12" s="111" t="s">
        <v>189</v>
      </c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</row>
    <row r="13" spans="1:15" x14ac:dyDescent="0.25">
      <c r="A13" s="111"/>
      <c r="B13" s="70" t="s">
        <v>135</v>
      </c>
      <c r="C13" s="111"/>
      <c r="D13" s="111" t="s">
        <v>136</v>
      </c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</row>
    <row r="14" spans="1:15" x14ac:dyDescent="0.25">
      <c r="A14" s="111"/>
      <c r="B14" s="144" t="s">
        <v>137</v>
      </c>
      <c r="C14" s="111"/>
      <c r="D14" s="111" t="s">
        <v>138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</row>
    <row r="15" spans="1:15" x14ac:dyDescent="0.25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</row>
    <row r="16" spans="1:15" x14ac:dyDescent="0.25">
      <c r="A16" s="112" t="s">
        <v>106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</row>
    <row r="17" spans="1:15" x14ac:dyDescent="0.25">
      <c r="A17" s="112"/>
      <c r="B17" s="114" t="s">
        <v>119</v>
      </c>
      <c r="C17" s="111"/>
      <c r="D17" s="111" t="s">
        <v>120</v>
      </c>
      <c r="E17" s="111"/>
      <c r="F17" s="111" t="s">
        <v>121</v>
      </c>
      <c r="G17" s="111"/>
      <c r="H17" s="111"/>
      <c r="I17" s="111"/>
      <c r="J17" s="111"/>
      <c r="K17" s="111"/>
      <c r="L17" s="111"/>
      <c r="M17" s="111"/>
      <c r="N17" s="111"/>
      <c r="O17" s="111"/>
    </row>
    <row r="18" spans="1:15" x14ac:dyDescent="0.25">
      <c r="A18" s="112"/>
      <c r="B18" s="111"/>
      <c r="C18" s="111"/>
      <c r="D18" s="111"/>
      <c r="E18" s="111"/>
      <c r="F18" s="111" t="s">
        <v>122</v>
      </c>
      <c r="G18" s="111"/>
      <c r="H18" s="111"/>
      <c r="I18" s="111"/>
      <c r="J18" s="111"/>
      <c r="K18" s="111"/>
      <c r="L18" s="111"/>
      <c r="M18" s="111"/>
      <c r="N18" s="111"/>
      <c r="O18" s="111"/>
    </row>
    <row r="19" spans="1:15" x14ac:dyDescent="0.25">
      <c r="A19" s="112"/>
      <c r="B19" s="111"/>
      <c r="C19" s="111"/>
      <c r="D19" s="111"/>
      <c r="E19" s="111"/>
      <c r="F19" s="111" t="s">
        <v>139</v>
      </c>
      <c r="G19" s="111"/>
      <c r="H19" s="111"/>
      <c r="I19" s="111"/>
      <c r="J19" s="111"/>
      <c r="K19" s="111"/>
      <c r="L19" s="111"/>
      <c r="M19" s="111"/>
      <c r="N19" s="111"/>
      <c r="O19" s="111"/>
    </row>
    <row r="20" spans="1:15" x14ac:dyDescent="0.25">
      <c r="A20" s="112" t="s">
        <v>107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</row>
    <row r="21" spans="1:15" x14ac:dyDescent="0.25">
      <c r="A21" s="112"/>
      <c r="B21" s="115" t="s">
        <v>123</v>
      </c>
      <c r="C21" s="111"/>
      <c r="D21" s="111" t="s">
        <v>120</v>
      </c>
      <c r="E21" s="111"/>
      <c r="F21" s="111" t="s">
        <v>121</v>
      </c>
      <c r="G21" s="111"/>
      <c r="H21" s="111"/>
      <c r="I21" s="111"/>
      <c r="J21" s="111"/>
      <c r="K21" s="111"/>
      <c r="L21" s="111"/>
      <c r="M21" s="111"/>
      <c r="N21" s="111"/>
      <c r="O21" s="111"/>
    </row>
    <row r="22" spans="1:15" x14ac:dyDescent="0.25">
      <c r="A22" s="112"/>
      <c r="B22" s="111"/>
      <c r="C22" s="111"/>
      <c r="D22" s="111"/>
      <c r="E22" s="111"/>
      <c r="F22" s="111" t="s">
        <v>190</v>
      </c>
      <c r="G22" s="111"/>
      <c r="H22" s="111"/>
      <c r="I22" s="111"/>
      <c r="J22" s="111"/>
      <c r="K22" s="111"/>
      <c r="L22" s="111"/>
      <c r="M22" s="111"/>
      <c r="N22" s="111"/>
      <c r="O22" s="111"/>
    </row>
    <row r="23" spans="1:15" x14ac:dyDescent="0.25">
      <c r="A23" s="112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</row>
    <row r="24" spans="1:15" x14ac:dyDescent="0.25">
      <c r="A24" s="112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</row>
    <row r="25" spans="1:15" x14ac:dyDescent="0.25">
      <c r="A25" s="112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</row>
    <row r="26" spans="1:15" x14ac:dyDescent="0.25">
      <c r="A26" s="112" t="s">
        <v>108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</row>
    <row r="27" spans="1:15" x14ac:dyDescent="0.25">
      <c r="A27" s="112"/>
      <c r="B27" s="116" t="s">
        <v>124</v>
      </c>
      <c r="C27" s="111"/>
      <c r="D27" s="111" t="s">
        <v>120</v>
      </c>
      <c r="E27" s="111"/>
      <c r="F27" s="111" t="s">
        <v>121</v>
      </c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x14ac:dyDescent="0.25">
      <c r="A28" s="112"/>
      <c r="B28" s="111"/>
      <c r="C28" s="111"/>
      <c r="D28" s="111"/>
      <c r="E28" s="111"/>
      <c r="F28" s="111" t="s">
        <v>190</v>
      </c>
      <c r="G28" s="111"/>
      <c r="H28" s="111"/>
      <c r="I28" s="111"/>
      <c r="J28" s="111"/>
      <c r="K28" s="111"/>
      <c r="L28" s="111"/>
      <c r="M28" s="111"/>
      <c r="N28" s="111"/>
      <c r="O28" s="111"/>
    </row>
    <row r="29" spans="1:15" x14ac:dyDescent="0.25">
      <c r="A29" s="112"/>
      <c r="B29" s="111"/>
      <c r="C29" s="111"/>
      <c r="D29" s="111"/>
      <c r="E29" s="111"/>
      <c r="F29" s="111" t="s">
        <v>191</v>
      </c>
      <c r="G29" s="111"/>
      <c r="H29" s="111"/>
      <c r="I29" s="111"/>
      <c r="J29" s="111"/>
      <c r="K29" s="111"/>
      <c r="L29" s="111"/>
      <c r="M29" s="111"/>
      <c r="N29" s="111"/>
      <c r="O29" s="111"/>
    </row>
    <row r="30" spans="1:15" x14ac:dyDescent="0.25">
      <c r="A30" s="112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</row>
    <row r="31" spans="1:15" x14ac:dyDescent="0.25">
      <c r="A31" s="112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</row>
    <row r="32" spans="1:15" x14ac:dyDescent="0.25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</row>
    <row r="33" spans="1:15" x14ac:dyDescent="0.25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</row>
    <row r="34" spans="1:15" x14ac:dyDescent="0.25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</row>
    <row r="35" spans="1:15" x14ac:dyDescent="0.25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</row>
    <row r="36" spans="1:15" x14ac:dyDescent="0.25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</row>
    <row r="37" spans="1:15" x14ac:dyDescent="0.25">
      <c r="A37" s="111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</row>
    <row r="38" spans="1:15" x14ac:dyDescent="0.25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</row>
    <row r="39" spans="1:15" x14ac:dyDescent="0.25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</row>
    <row r="40" spans="1:15" x14ac:dyDescent="0.25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</row>
    <row r="41" spans="1:15" x14ac:dyDescent="0.25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</row>
    <row r="42" spans="1:15" x14ac:dyDescent="0.25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</row>
    <row r="43" spans="1:15" x14ac:dyDescent="0.25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</row>
    <row r="44" spans="1:15" x14ac:dyDescent="0.25">
      <c r="A44" s="111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</row>
    <row r="45" spans="1:15" x14ac:dyDescent="0.25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</row>
    <row r="46" spans="1:15" x14ac:dyDescent="0.25">
      <c r="A46" s="111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</row>
    <row r="47" spans="1:15" x14ac:dyDescent="0.25">
      <c r="A47" s="111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</row>
    <row r="48" spans="1:15" x14ac:dyDescent="0.25">
      <c r="A48" s="111"/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x14ac:dyDescent="0.25">
      <c r="A49" s="111"/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</row>
    <row r="50" spans="1:15" x14ac:dyDescent="0.25">
      <c r="A50" s="111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</row>
    <row r="51" spans="1:15" x14ac:dyDescent="0.25">
      <c r="A51" s="111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</row>
    <row r="52" spans="1:15" x14ac:dyDescent="0.25">
      <c r="A52" s="111"/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</row>
    <row r="53" spans="1:15" x14ac:dyDescent="0.25">
      <c r="A53" s="111"/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</row>
    <row r="54" spans="1:15" x14ac:dyDescent="0.25">
      <c r="A54" s="111"/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</row>
    <row r="55" spans="1:15" x14ac:dyDescent="0.25">
      <c r="A55" s="111"/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</row>
    <row r="56" spans="1:15" x14ac:dyDescent="0.25">
      <c r="A56" s="111"/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</row>
  </sheetData>
  <pageMargins left="0.7" right="0.7" top="0.75" bottom="0.75" header="0.3" footer="0.3"/>
  <pageSetup orientation="portrait" horizontalDpi="90" verticalDpi="90" r:id="rId1"/>
  <headerFooter>
    <oddHeader>&amp;LAppendix A: AURORA Detailed Output&amp;RDraft Clean Energy Implementation Plan</oddHeader>
    <oddFooter>&amp;LOCTOBER 15, 2021&amp;C&amp;P of &amp;N&amp;RPuget Sound Energy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J7"/>
  <sheetViews>
    <sheetView view="pageLayout" zoomScaleNormal="85" workbookViewId="0">
      <selection activeCell="D43" sqref="D43"/>
    </sheetView>
  </sheetViews>
  <sheetFormatPr defaultRowHeight="15" x14ac:dyDescent="0.25"/>
  <cols>
    <col min="1" max="1" width="29.85546875" customWidth="1"/>
    <col min="2" max="7" width="23.85546875" customWidth="1"/>
    <col min="8" max="8" width="35.140625" customWidth="1"/>
  </cols>
  <sheetData>
    <row r="1" spans="1:10" ht="60" x14ac:dyDescent="0.25">
      <c r="A1" s="3" t="s">
        <v>44</v>
      </c>
      <c r="B1" s="40" t="s">
        <v>125</v>
      </c>
      <c r="C1" s="40" t="s">
        <v>126</v>
      </c>
      <c r="D1" s="40" t="s">
        <v>127</v>
      </c>
      <c r="E1" s="40" t="s">
        <v>129</v>
      </c>
      <c r="F1" s="40" t="s">
        <v>186</v>
      </c>
      <c r="G1" s="40" t="s">
        <v>187</v>
      </c>
      <c r="I1" s="40" t="s">
        <v>128</v>
      </c>
      <c r="J1" s="118">
        <v>6.9699999999999998E-2</v>
      </c>
    </row>
    <row r="2" spans="1:10" x14ac:dyDescent="0.25">
      <c r="A2" t="str">
        <f>'RAW DATA INPUTS &gt;&gt;&gt;'!C3</f>
        <v>Suite 1 Least Cost</v>
      </c>
      <c r="B2" s="197">
        <f ca="1">IFERROR(NPV($J$1,INDIRECT(CONCATENATE("'Emissions Data for Em Reduction'!E",MATCH($A2,'Emissions Data for Em Reduction'!$C$1:$C$7,0),":AB",MATCH($A2,'Emissions Data for Em Reduction'!$C$1:$C$7,0)))),"--")</f>
        <v>34.532565962176619</v>
      </c>
      <c r="C2" s="197">
        <f ca="1">IFERROR(NPV($J$1,INDIRECT(CONCATENATE("'ChartData Emissions Annual Mkt'!E",MATCH($A2,'ChartData Emissions Annual Mkt'!$C$1:$C$8,0),":AB",MATCH($A2,'ChartData Emissions Annual Mkt'!$C$1:$C$8,0)))),"--")</f>
        <v>51.768188538524882</v>
      </c>
      <c r="D2" s="196">
        <f>'All Suite Table'!B4</f>
        <v>16.140483752923391</v>
      </c>
      <c r="E2" s="196">
        <f ca="1">IFERROR($B$2-B2,"--")</f>
        <v>0</v>
      </c>
      <c r="F2" s="196">
        <f ca="1">IFERROR($C$2-C2,"--")</f>
        <v>0</v>
      </c>
      <c r="G2" s="196">
        <f>IFERROR(D2-$D$2,"--")</f>
        <v>0</v>
      </c>
    </row>
    <row r="3" spans="1:10" x14ac:dyDescent="0.25">
      <c r="A3" t="str">
        <f>'RAW DATA INPUTS &gt;&gt;&gt;'!C4</f>
        <v>Suite 2 PSE Only</v>
      </c>
      <c r="B3" s="197">
        <f ca="1">IFERROR(NPV($J$1,INDIRECT(CONCATENATE("'Emissions Data for Em Reduction'!E",MATCH($A3,'Emissions Data for Em Reduction'!$C$1:$C$7,0),":AB",MATCH($A3,'Emissions Data for Em Reduction'!$C$1:$C$7,0)))),"--")</f>
        <v>34.528027440022925</v>
      </c>
      <c r="C3" s="197">
        <f ca="1">IFERROR(NPV($J$1,INDIRECT(CONCATENATE("'ChartData Emissions Annual Mkt'!E",MATCH($A3,'ChartData Emissions Annual Mkt'!$C$1:$C$8,0),":AB",MATCH($A3,'ChartData Emissions Annual Mkt'!$C$1:$C$8,0)))),"--")</f>
        <v>51.722526353977365</v>
      </c>
      <c r="D3" s="196">
        <f>'All Suite Table'!B5</f>
        <v>16.163595545063313</v>
      </c>
      <c r="E3" s="196">
        <f ca="1">IFERROR($B$2-B3,"--")</f>
        <v>4.5385221536946574E-3</v>
      </c>
      <c r="F3" s="196">
        <f ca="1">IFERROR($C$2-C3,"--")</f>
        <v>4.5662184547516915E-2</v>
      </c>
      <c r="G3" s="196">
        <f>IFERROR(D3-$D$2,"--")</f>
        <v>2.3111792139921761E-2</v>
      </c>
      <c r="H3" s="119"/>
      <c r="I3" s="119"/>
    </row>
    <row r="4" spans="1:10" x14ac:dyDescent="0.25">
      <c r="A4" t="str">
        <f>'RAW DATA INPUTS &gt;&gt;&gt;'!C5</f>
        <v>Suite 3 Customer Only</v>
      </c>
      <c r="B4" s="197">
        <f ca="1">IFERROR(NPV($J$1,INDIRECT(CONCATENATE("'Emissions Data for Em Reduction'!E",MATCH($A4,'Emissions Data for Em Reduction'!$C$1:$C$7,0),":AB",MATCH($A4,'Emissions Data for Em Reduction'!$C$1:$C$7,0)))),"--")</f>
        <v>34.606367536617199</v>
      </c>
      <c r="C4" s="197">
        <f ca="1">IFERROR(NPV($J$1,INDIRECT(CONCATENATE("'ChartData Emissions Annual Mkt'!E",MATCH($A4,'ChartData Emissions Annual Mkt'!$C$1:$C$8,0),":AB",MATCH($A4,'ChartData Emissions Annual Mkt'!$C$1:$C$8,0)))),"--")</f>
        <v>51.89515045895731</v>
      </c>
      <c r="D4" s="196">
        <f>'All Suite Table'!B6</f>
        <v>16.056003397484186</v>
      </c>
      <c r="E4" s="196">
        <f t="shared" ref="E4:E7" ca="1" si="0">IFERROR($B$2-B4,"--")</f>
        <v>-7.3801574440579998E-2</v>
      </c>
      <c r="F4" s="196">
        <f t="shared" ref="F4:F7" ca="1" si="1">IFERROR($C$2-C4,"--")</f>
        <v>-0.1269619204324286</v>
      </c>
      <c r="G4" s="196">
        <f t="shared" ref="G4:G7" si="2">IFERROR(D4-$D$2,"--")</f>
        <v>-8.4480355439204402E-2</v>
      </c>
      <c r="H4" s="119"/>
      <c r="I4" s="119"/>
    </row>
    <row r="5" spans="1:10" x14ac:dyDescent="0.25">
      <c r="A5" t="str">
        <f>'RAW DATA INPUTS &gt;&gt;&gt;'!C6</f>
        <v>Suite 4 Pre-CBI</v>
      </c>
      <c r="B5" s="197">
        <f ca="1">IFERROR(NPV($J$1,INDIRECT(CONCATENATE("'Emissions Data for Em Reduction'!E",MATCH($A5,'Emissions Data for Em Reduction'!$C$1:$C$7,0),":AB",MATCH($A5,'Emissions Data for Em Reduction'!$C$1:$C$7,0)))),"--")</f>
        <v>34.571865977216142</v>
      </c>
      <c r="C5" s="197">
        <f ca="1">IFERROR(NPV($J$1,INDIRECT(CONCATENATE("'ChartData Emissions Annual Mkt'!E",MATCH($A5,'ChartData Emissions Annual Mkt'!$C$1:$C$8,0),":AB",MATCH($A5,'ChartData Emissions Annual Mkt'!$C$1:$C$8,0)))),"--")</f>
        <v>51.774747320717204</v>
      </c>
      <c r="D5" s="196">
        <f>'All Suite Table'!B7</f>
        <v>16.178673928710346</v>
      </c>
      <c r="E5" s="196">
        <f t="shared" ca="1" si="0"/>
        <v>-3.9300015039522407E-2</v>
      </c>
      <c r="F5" s="196">
        <f t="shared" ca="1" si="1"/>
        <v>-6.5587821923216438E-3</v>
      </c>
      <c r="G5" s="196">
        <f t="shared" si="2"/>
        <v>3.8190175786954939E-2</v>
      </c>
      <c r="H5" s="119"/>
      <c r="I5" s="119"/>
    </row>
    <row r="6" spans="1:10" x14ac:dyDescent="0.25">
      <c r="A6" t="str">
        <f>'RAW DATA INPUTS &gt;&gt;&gt;'!C7</f>
        <v>Suite 5 CBI</v>
      </c>
      <c r="B6" s="197">
        <f ca="1">IFERROR(NPV($J$1,INDIRECT(CONCATENATE("'Emissions Data for Em Reduction'!E",MATCH($A6,'Emissions Data for Em Reduction'!$C$1:$C$7,0),":AB",MATCH($A6,'Emissions Data for Em Reduction'!$C$1:$C$7,0)))),"--")</f>
        <v>34.544244752805824</v>
      </c>
      <c r="C6" s="197">
        <f ca="1">IFERROR(NPV($J$1,INDIRECT(CONCATENATE("'ChartData Emissions Annual Mkt'!E",MATCH($A6,'ChartData Emissions Annual Mkt'!$C$1:$C$8,0),":AB",MATCH($A6,'ChartData Emissions Annual Mkt'!$C$1:$C$8,0)))),"--")</f>
        <v>51.733621951888118</v>
      </c>
      <c r="D6" s="196">
        <f>'All Suite Table'!B8</f>
        <v>16.188146394992089</v>
      </c>
      <c r="E6" s="196">
        <f t="shared" ca="1" si="0"/>
        <v>-1.1678790629204627E-2</v>
      </c>
      <c r="F6" s="196">
        <f ca="1">IFERROR($C$2-C6,"--")</f>
        <v>3.456658663676393E-2</v>
      </c>
      <c r="G6" s="196">
        <f t="shared" si="2"/>
        <v>4.7662642068697636E-2</v>
      </c>
      <c r="H6" s="119"/>
      <c r="I6" s="119"/>
    </row>
    <row r="7" spans="1:10" x14ac:dyDescent="0.25">
      <c r="A7" t="str">
        <f>'RAW DATA INPUTS &gt;&gt;&gt;'!C8</f>
        <v>Suite 6 CEIP Preferred Portfolio</v>
      </c>
      <c r="B7" s="197">
        <f ca="1">IFERROR(NPV($J$1,INDIRECT(CONCATENATE("'Emissions Data for Em Reduction'!E",MATCH($A7,'Emissions Data for Em Reduction'!$C$1:$C$7,0),":AB",MATCH($A7,'Emissions Data for Em Reduction'!$C$1:$C$7,0)))),"--")</f>
        <v>34.551060470374701</v>
      </c>
      <c r="C7" s="197">
        <f ca="1">IFERROR(NPV($J$1,INDIRECT(CONCATENATE("'ChartData Emissions Annual Mkt'!E",MATCH($A7,'ChartData Emissions Annual Mkt'!$C$1:$C$8,0),":AB",MATCH($A7,'ChartData Emissions Annual Mkt'!$C$1:$C$8,0)))),"--")</f>
        <v>51.776122670469178</v>
      </c>
      <c r="D7" s="196">
        <f>'All Suite Table'!B9</f>
        <v>16.167058184144921</v>
      </c>
      <c r="E7" s="196">
        <f t="shared" ca="1" si="0"/>
        <v>-1.8494508198081405E-2</v>
      </c>
      <c r="F7" s="196">
        <f t="shared" ca="1" si="1"/>
        <v>-7.9341319442960412E-3</v>
      </c>
      <c r="G7" s="196">
        <f t="shared" si="2"/>
        <v>2.6574431221529693E-2</v>
      </c>
      <c r="H7" s="119"/>
      <c r="I7" s="119"/>
    </row>
  </sheetData>
  <conditionalFormatting sqref="E2:E7">
    <cfRule type="colorScale" priority="2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7">
    <cfRule type="colorScale" priority="2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7">
    <cfRule type="colorScale" priority="2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horizontalDpi="90" verticalDpi="90" r:id="rId1"/>
  <headerFooter>
    <oddHeader>&amp;LAppendix A: AURORA Detailed Output&amp;RDraft Clean Energy Implementation Plan</oddHeader>
    <oddFooter>&amp;LOCTOBER 15, 2021&amp;C&amp;P of &amp;N&amp;RPuget Sound Energy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92D050"/>
  </sheetPr>
  <dimension ref="A1:AD14"/>
  <sheetViews>
    <sheetView view="pageLayout" zoomScaleNormal="115" workbookViewId="0">
      <selection activeCell="D43" sqref="D43"/>
    </sheetView>
  </sheetViews>
  <sheetFormatPr defaultRowHeight="15" x14ac:dyDescent="0.25"/>
  <cols>
    <col min="1" max="1" width="17" customWidth="1"/>
  </cols>
  <sheetData>
    <row r="1" spans="1:30" x14ac:dyDescent="0.25">
      <c r="A1" s="69" t="s">
        <v>99</v>
      </c>
      <c r="D1" s="95">
        <v>2021</v>
      </c>
      <c r="E1" s="95">
        <v>2022</v>
      </c>
      <c r="F1" s="95">
        <v>2023</v>
      </c>
      <c r="G1" s="95">
        <v>2024</v>
      </c>
      <c r="H1" s="95">
        <v>2025</v>
      </c>
      <c r="I1" s="95">
        <v>2026</v>
      </c>
      <c r="J1" s="95">
        <v>2027</v>
      </c>
      <c r="K1" s="95">
        <v>2028</v>
      </c>
      <c r="L1" s="95">
        <v>2029</v>
      </c>
      <c r="M1" s="95">
        <v>2030</v>
      </c>
      <c r="N1" s="95">
        <v>2031</v>
      </c>
      <c r="O1" s="95">
        <v>2032</v>
      </c>
      <c r="P1" s="95">
        <v>2033</v>
      </c>
      <c r="Q1" s="95">
        <v>2034</v>
      </c>
      <c r="R1" s="95">
        <v>2035</v>
      </c>
      <c r="S1" s="95">
        <v>2036</v>
      </c>
      <c r="T1" s="95">
        <v>2037</v>
      </c>
      <c r="U1" s="95">
        <v>2038</v>
      </c>
      <c r="V1" s="95">
        <v>2039</v>
      </c>
      <c r="W1" s="95">
        <v>2040</v>
      </c>
      <c r="X1" s="95">
        <v>2041</v>
      </c>
      <c r="Y1" s="95">
        <v>2042</v>
      </c>
      <c r="Z1" s="95">
        <v>2043</v>
      </c>
      <c r="AA1" s="95">
        <v>2044</v>
      </c>
      <c r="AB1" s="95">
        <v>2045</v>
      </c>
      <c r="AC1" s="95">
        <v>2046</v>
      </c>
      <c r="AD1" s="95">
        <v>2047</v>
      </c>
    </row>
    <row r="2" spans="1:30" x14ac:dyDescent="0.25">
      <c r="C2" s="74" t="str">
        <f>'ChartData Emissions Annual Mkt'!C10</f>
        <v>Suite 1 Least Cost</v>
      </c>
      <c r="D2" s="145">
        <f>'ChartData Emissions Annual Mkt'!D10</f>
        <v>6.5486885006806963</v>
      </c>
      <c r="E2" s="145">
        <f>'ChartData Emissions Annual Mkt'!E10</f>
        <v>6.7310235162490386</v>
      </c>
      <c r="F2" s="145">
        <f>'ChartData Emissions Annual Mkt'!F10</f>
        <v>6.6989718924013602</v>
      </c>
      <c r="G2" s="145">
        <f>'ChartData Emissions Annual Mkt'!G10</f>
        <v>6.582472315563189</v>
      </c>
      <c r="H2" s="145">
        <f>'ChartData Emissions Annual Mkt'!H10</f>
        <v>6.3025804266991781</v>
      </c>
      <c r="I2" s="145">
        <f>'ChartData Emissions Annual Mkt'!I10</f>
        <v>2.2452109196517407</v>
      </c>
      <c r="J2" s="145">
        <f>'ChartData Emissions Annual Mkt'!J10</f>
        <v>2.3255424046728663</v>
      </c>
      <c r="K2" s="145">
        <f>'ChartData Emissions Annual Mkt'!K10</f>
        <v>2.056642107283233</v>
      </c>
      <c r="L2" s="145">
        <f>'ChartData Emissions Annual Mkt'!L10</f>
        <v>1.8061495504632397</v>
      </c>
      <c r="M2" s="145">
        <f>'ChartData Emissions Annual Mkt'!M10</f>
        <v>1.6525965983940079</v>
      </c>
      <c r="N2" s="145">
        <f>'ChartData Emissions Annual Mkt'!N10</f>
        <v>1.5295241008795468</v>
      </c>
      <c r="O2" s="145">
        <f>'ChartData Emissions Annual Mkt'!O10</f>
        <v>1.4282434148464394</v>
      </c>
      <c r="P2" s="145">
        <f>'ChartData Emissions Annual Mkt'!P10</f>
        <v>1.3511918664903591</v>
      </c>
      <c r="Q2" s="145">
        <f>'ChartData Emissions Annual Mkt'!Q10</f>
        <v>1.3375045446755987</v>
      </c>
      <c r="R2" s="145">
        <f>'ChartData Emissions Annual Mkt'!R10</f>
        <v>1.273190318258161</v>
      </c>
      <c r="S2" s="145">
        <f>'ChartData Emissions Annual Mkt'!S10</f>
        <v>1.2764183004630423</v>
      </c>
      <c r="T2" s="145">
        <f>'ChartData Emissions Annual Mkt'!T10</f>
        <v>1.2291046413399112</v>
      </c>
      <c r="U2" s="145">
        <f>'ChartData Emissions Annual Mkt'!U10</f>
        <v>1.2355215491985383</v>
      </c>
      <c r="V2" s="145">
        <f>'ChartData Emissions Annual Mkt'!V10</f>
        <v>1.0881511908865265</v>
      </c>
      <c r="W2" s="145">
        <f>'ChartData Emissions Annual Mkt'!W10</f>
        <v>1.0117189441065217</v>
      </c>
      <c r="X2" s="145">
        <f>'ChartData Emissions Annual Mkt'!X10</f>
        <v>0.8362070951444347</v>
      </c>
      <c r="Y2" s="145">
        <f>'ChartData Emissions Annual Mkt'!Y10</f>
        <v>0.81124457744930312</v>
      </c>
      <c r="Z2" s="145">
        <f>'ChartData Emissions Annual Mkt'!Z10</f>
        <v>0.70136199698982016</v>
      </c>
      <c r="AA2" s="145">
        <f>'ChartData Emissions Annual Mkt'!AA10</f>
        <v>0.5944981341722726</v>
      </c>
      <c r="AB2" s="145">
        <f>'ChartData Emissions Annual Mkt'!AB10</f>
        <v>0.53123880426237591</v>
      </c>
      <c r="AC2" s="145">
        <f>'ChartData Emissions Annual Mkt'!AC10</f>
        <v>0.58853266863700959</v>
      </c>
      <c r="AD2" s="145">
        <f>'ChartData Emissions Annual Mkt'!AD10</f>
        <v>0.50437006949323959</v>
      </c>
    </row>
    <row r="3" spans="1:30" x14ac:dyDescent="0.25">
      <c r="C3" s="74" t="str">
        <f>'ChartData Emissions Annual Mkt'!C11</f>
        <v>Suite 2 PSE Only</v>
      </c>
      <c r="D3" s="145">
        <f>'ChartData Emissions Annual Mkt'!D11</f>
        <v>6.5486885006806963</v>
      </c>
      <c r="E3" s="145">
        <f>'ChartData Emissions Annual Mkt'!E11</f>
        <v>6.7303302564834144</v>
      </c>
      <c r="F3" s="145">
        <f>'ChartData Emissions Annual Mkt'!F11</f>
        <v>6.7055008647848862</v>
      </c>
      <c r="G3" s="145">
        <f>'ChartData Emissions Annual Mkt'!G11</f>
        <v>6.5773235296535635</v>
      </c>
      <c r="H3" s="145">
        <f>'ChartData Emissions Annual Mkt'!H11</f>
        <v>6.295893059245353</v>
      </c>
      <c r="I3" s="145">
        <f>'ChartData Emissions Annual Mkt'!I11</f>
        <v>2.2467002301986159</v>
      </c>
      <c r="J3" s="145">
        <f>'ChartData Emissions Annual Mkt'!J11</f>
        <v>2.325650426157241</v>
      </c>
      <c r="K3" s="145">
        <f>'ChartData Emissions Annual Mkt'!K11</f>
        <v>2.061020119001983</v>
      </c>
      <c r="L3" s="145">
        <f>'ChartData Emissions Annual Mkt'!L11</f>
        <v>1.8032109196038646</v>
      </c>
      <c r="M3" s="145">
        <f>'ChartData Emissions Annual Mkt'!M11</f>
        <v>1.656837412847133</v>
      </c>
      <c r="N3" s="145">
        <f>'ChartData Emissions Annual Mkt'!N11</f>
        <v>1.5303555598639218</v>
      </c>
      <c r="O3" s="145">
        <f>'ChartData Emissions Annual Mkt'!O11</f>
        <v>1.4264032312526895</v>
      </c>
      <c r="P3" s="145">
        <f>'ChartData Emissions Annual Mkt'!P11</f>
        <v>1.3477744035997345</v>
      </c>
      <c r="Q3" s="145">
        <f>'ChartData Emissions Annual Mkt'!Q11</f>
        <v>1.332583855222474</v>
      </c>
      <c r="R3" s="145">
        <f>'ChartData Emissions Annual Mkt'!R11</f>
        <v>1.2719415975550359</v>
      </c>
      <c r="S3" s="145">
        <f>'ChartData Emissions Annual Mkt'!S11</f>
        <v>1.2748643844474172</v>
      </c>
      <c r="T3" s="145">
        <f>'ChartData Emissions Annual Mkt'!T11</f>
        <v>1.2208831021858586</v>
      </c>
      <c r="U3" s="145">
        <f>'ChartData Emissions Annual Mkt'!U11</f>
        <v>1.2400383460146074</v>
      </c>
      <c r="V3" s="145">
        <f>'ChartData Emissions Annual Mkt'!V11</f>
        <v>1.0915739595327665</v>
      </c>
      <c r="W3" s="145">
        <f>'ChartData Emissions Annual Mkt'!W11</f>
        <v>1.0064242608332061</v>
      </c>
      <c r="X3" s="145">
        <f>'ChartData Emissions Annual Mkt'!X11</f>
        <v>0.83533559183327699</v>
      </c>
      <c r="Y3" s="145">
        <f>'ChartData Emissions Annual Mkt'!Y11</f>
        <v>0.8261660093188099</v>
      </c>
      <c r="Z3" s="145">
        <f>'ChartData Emissions Annual Mkt'!Z11</f>
        <v>0.71130036538074104</v>
      </c>
      <c r="AA3" s="145">
        <f>'ChartData Emissions Annual Mkt'!AA11</f>
        <v>0.59668188337881567</v>
      </c>
      <c r="AB3" s="145">
        <f>'ChartData Emissions Annual Mkt'!AB11</f>
        <v>0.51120785391829004</v>
      </c>
      <c r="AC3" s="145">
        <f>'ChartData Emissions Annual Mkt'!AC11</f>
        <v>0.58625172784683355</v>
      </c>
      <c r="AD3" s="145">
        <f>'ChartData Emissions Annual Mkt'!AD11</f>
        <v>0.5032470508237763</v>
      </c>
    </row>
    <row r="4" spans="1:30" x14ac:dyDescent="0.25">
      <c r="C4" s="74" t="str">
        <f>'ChartData Emissions Annual Mkt'!C12</f>
        <v>Suite 3 Customer Only</v>
      </c>
      <c r="D4" s="145">
        <f>'ChartData Emissions Annual Mkt'!D12</f>
        <v>6.5486885006806963</v>
      </c>
      <c r="E4" s="145">
        <f>'ChartData Emissions Annual Mkt'!E12</f>
        <v>6.7440557291396637</v>
      </c>
      <c r="F4" s="145">
        <f>'ChartData Emissions Annual Mkt'!F12</f>
        <v>6.7305250636982441</v>
      </c>
      <c r="G4" s="145">
        <f>'ChartData Emissions Annual Mkt'!G12</f>
        <v>6.5868336127617706</v>
      </c>
      <c r="H4" s="145">
        <f>'ChartData Emissions Annual Mkt'!H12</f>
        <v>6.304143038485555</v>
      </c>
      <c r="I4" s="145">
        <f>'ChartData Emissions Annual Mkt'!I12</f>
        <v>2.2436574391829902</v>
      </c>
      <c r="J4" s="145">
        <f>'ChartData Emissions Annual Mkt'!J12</f>
        <v>2.3279603831884912</v>
      </c>
      <c r="K4" s="145">
        <f>'ChartData Emissions Annual Mkt'!K12</f>
        <v>2.0573965291582335</v>
      </c>
      <c r="L4" s="145">
        <f>'ChartData Emissions Annual Mkt'!L12</f>
        <v>1.8075419430413648</v>
      </c>
      <c r="M4" s="145">
        <f>'ChartData Emissions Annual Mkt'!M12</f>
        <v>1.6523211530815076</v>
      </c>
      <c r="N4" s="145">
        <f>'ChartData Emissions Annual Mkt'!N12</f>
        <v>1.5308432922857966</v>
      </c>
      <c r="O4" s="145">
        <f>'ChartData Emissions Annual Mkt'!O12</f>
        <v>1.4274902214870644</v>
      </c>
      <c r="P4" s="145">
        <f>'ChartData Emissions Annual Mkt'!P12</f>
        <v>1.3484651828966094</v>
      </c>
      <c r="Q4" s="145">
        <f>'ChartData Emissions Annual Mkt'!Q12</f>
        <v>1.3323487067849737</v>
      </c>
      <c r="R4" s="145">
        <f>'ChartData Emissions Annual Mkt'!R12</f>
        <v>1.2684368983362859</v>
      </c>
      <c r="S4" s="145">
        <f>'ChartData Emissions Annual Mkt'!S12</f>
        <v>1.2780196849407734</v>
      </c>
      <c r="T4" s="145">
        <f>'ChartData Emissions Annual Mkt'!T12</f>
        <v>1.2308077035520171</v>
      </c>
      <c r="U4" s="145">
        <f>'ChartData Emissions Annual Mkt'!U12</f>
        <v>1.2229898122371732</v>
      </c>
      <c r="V4" s="145">
        <f>'ChartData Emissions Annual Mkt'!V12</f>
        <v>1.1232982036621786</v>
      </c>
      <c r="W4" s="145">
        <f>'ChartData Emissions Annual Mkt'!W12</f>
        <v>1.0405220714334869</v>
      </c>
      <c r="X4" s="145">
        <f>'ChartData Emissions Annual Mkt'!X12</f>
        <v>0.84645368946451227</v>
      </c>
      <c r="Y4" s="145">
        <f>'ChartData Emissions Annual Mkt'!Y12</f>
        <v>0.83268648005447554</v>
      </c>
      <c r="Z4" s="145">
        <f>'ChartData Emissions Annual Mkt'!Z12</f>
        <v>0.73941444198188511</v>
      </c>
      <c r="AA4" s="145">
        <f>'ChartData Emissions Annual Mkt'!AA12</f>
        <v>0.60101814362509254</v>
      </c>
      <c r="AB4" s="145">
        <f>'ChartData Emissions Annual Mkt'!AB12</f>
        <v>0.52628033273729913</v>
      </c>
      <c r="AC4" s="145">
        <f>'ChartData Emissions Annual Mkt'!AC12</f>
        <v>0.58380428037343646</v>
      </c>
      <c r="AD4" s="145">
        <f>'ChartData Emissions Annual Mkt'!AD12</f>
        <v>0.50170195539005125</v>
      </c>
    </row>
    <row r="5" spans="1:30" x14ac:dyDescent="0.25">
      <c r="C5" s="74" t="str">
        <f>'ChartData Emissions Annual Mkt'!C13</f>
        <v>Suite 4 Pre-CBI</v>
      </c>
      <c r="D5" s="145">
        <f>'ChartData Emissions Annual Mkt'!D13</f>
        <v>6.5486885006806963</v>
      </c>
      <c r="E5" s="145">
        <f>'ChartData Emissions Annual Mkt'!E13</f>
        <v>6.7343998912490388</v>
      </c>
      <c r="F5" s="145">
        <f>'ChartData Emissions Annual Mkt'!F13</f>
        <v>6.7237634076883008</v>
      </c>
      <c r="G5" s="145">
        <f>'ChartData Emissions Annual Mkt'!G13</f>
        <v>6.5751154468053929</v>
      </c>
      <c r="H5" s="145">
        <f>'ChartData Emissions Annual Mkt'!H13</f>
        <v>6.299220707706791</v>
      </c>
      <c r="I5" s="145">
        <f>'ChartData Emissions Annual Mkt'!I13</f>
        <v>2.2448668591048655</v>
      </c>
      <c r="J5" s="145">
        <f>'ChartData Emissions Annual Mkt'!J13</f>
        <v>2.3280955765478661</v>
      </c>
      <c r="K5" s="145">
        <f>'ChartData Emissions Annual Mkt'!K13</f>
        <v>2.0591972107988585</v>
      </c>
      <c r="L5" s="145">
        <f>'ChartData Emissions Annual Mkt'!L13</f>
        <v>1.8035108629632397</v>
      </c>
      <c r="M5" s="145">
        <f>'ChartData Emissions Annual Mkt'!M13</f>
        <v>1.6630794929252577</v>
      </c>
      <c r="N5" s="145">
        <f>'ChartData Emissions Annual Mkt'!N13</f>
        <v>1.524983964160797</v>
      </c>
      <c r="O5" s="145">
        <f>'ChartData Emissions Annual Mkt'!O13</f>
        <v>1.4302899910183144</v>
      </c>
      <c r="P5" s="145">
        <f>'ChartData Emissions Annual Mkt'!P13</f>
        <v>1.3468313762559843</v>
      </c>
      <c r="Q5" s="145">
        <f>'ChartData Emissions Annual Mkt'!Q13</f>
        <v>1.3355394743630986</v>
      </c>
      <c r="R5" s="145">
        <f>'ChartData Emissions Annual Mkt'!R13</f>
        <v>1.280730544820661</v>
      </c>
      <c r="S5" s="145">
        <f>'ChartData Emissions Annual Mkt'!S13</f>
        <v>1.2815886442130424</v>
      </c>
      <c r="T5" s="145">
        <f>'ChartData Emissions Annual Mkt'!T13</f>
        <v>1.2139292125183472</v>
      </c>
      <c r="U5" s="145">
        <f>'ChartData Emissions Annual Mkt'!U13</f>
        <v>1.2359394766008034</v>
      </c>
      <c r="V5" s="145">
        <f>'ChartData Emissions Annual Mkt'!V13</f>
        <v>1.1026424573202422</v>
      </c>
      <c r="W5" s="145">
        <f>'ChartData Emissions Annual Mkt'!W13</f>
        <v>1.0206965639337922</v>
      </c>
      <c r="X5" s="145">
        <f>'ChartData Emissions Annual Mkt'!X13</f>
        <v>0.84862060318581611</v>
      </c>
      <c r="Y5" s="145">
        <f>'ChartData Emissions Annual Mkt'!Y13</f>
        <v>0.83658163911622019</v>
      </c>
      <c r="Z5" s="145">
        <f>'ChartData Emissions Annual Mkt'!Z13</f>
        <v>0.71923425498542537</v>
      </c>
      <c r="AA5" s="145">
        <f>'ChartData Emissions Annual Mkt'!AA13</f>
        <v>0.59505181543640906</v>
      </c>
      <c r="AB5" s="145">
        <f>'ChartData Emissions Annual Mkt'!AB13</f>
        <v>0.53010331404909738</v>
      </c>
      <c r="AC5" s="145">
        <f>'ChartData Emissions Annual Mkt'!AC13</f>
        <v>0.5804094345671853</v>
      </c>
      <c r="AD5" s="145">
        <f>'ChartData Emissions Annual Mkt'!AD13</f>
        <v>0.49544971295637419</v>
      </c>
    </row>
    <row r="6" spans="1:30" x14ac:dyDescent="0.25">
      <c r="C6" s="74" t="str">
        <f>'ChartData Emissions Annual Mkt'!C14</f>
        <v>Suite 5 CBI</v>
      </c>
      <c r="D6" s="145">
        <f>'ChartData Emissions Annual Mkt'!D14</f>
        <v>6.5486885006806963</v>
      </c>
      <c r="E6" s="145">
        <f>'ChartData Emissions Annual Mkt'!E14</f>
        <v>6.7400679107802892</v>
      </c>
      <c r="F6" s="145">
        <f>'ChartData Emissions Annual Mkt'!F14</f>
        <v>6.7106703136982446</v>
      </c>
      <c r="G6" s="145">
        <f>'ChartData Emissions Annual Mkt'!G14</f>
        <v>6.5770355954826609</v>
      </c>
      <c r="H6" s="145">
        <f>'ChartData Emissions Annual Mkt'!H14</f>
        <v>6.2964058868881612</v>
      </c>
      <c r="I6" s="145">
        <f>'ChartData Emissions Annual Mkt'!I14</f>
        <v>2.2455221325423662</v>
      </c>
      <c r="J6" s="145">
        <f>'ChartData Emissions Annual Mkt'!J14</f>
        <v>2.3248490648291167</v>
      </c>
      <c r="K6" s="145">
        <f>'ChartData Emissions Annual Mkt'!K14</f>
        <v>2.0590444471269835</v>
      </c>
      <c r="L6" s="145">
        <f>'ChartData Emissions Annual Mkt'!L14</f>
        <v>1.8024111149163644</v>
      </c>
      <c r="M6" s="145">
        <f>'ChartData Emissions Annual Mkt'!M14</f>
        <v>1.6524928288627578</v>
      </c>
      <c r="N6" s="145">
        <f>'ChartData Emissions Annual Mkt'!N14</f>
        <v>1.5269630208014218</v>
      </c>
      <c r="O6" s="145">
        <f>'ChartData Emissions Annual Mkt'!O14</f>
        <v>1.4267980847683144</v>
      </c>
      <c r="P6" s="145">
        <f>'ChartData Emissions Annual Mkt'!P14</f>
        <v>1.3504394114122344</v>
      </c>
      <c r="Q6" s="145">
        <f>'ChartData Emissions Annual Mkt'!Q14</f>
        <v>1.3345481872537237</v>
      </c>
      <c r="R6" s="145">
        <f>'ChartData Emissions Annual Mkt'!R14</f>
        <v>1.2740199706019106</v>
      </c>
      <c r="S6" s="145">
        <f>'ChartData Emissions Annual Mkt'!S14</f>
        <v>1.2717143356192924</v>
      </c>
      <c r="T6" s="145">
        <f>'ChartData Emissions Annual Mkt'!T14</f>
        <v>1.2286048834358583</v>
      </c>
      <c r="U6" s="145">
        <f>'ChartData Emissions Annual Mkt'!U14</f>
        <v>1.2330176594356599</v>
      </c>
      <c r="V6" s="145">
        <f>'ChartData Emissions Annual Mkt'!V14</f>
        <v>1.1179720739469818</v>
      </c>
      <c r="W6" s="145">
        <f>'ChartData Emissions Annual Mkt'!W14</f>
        <v>1.0179796616281889</v>
      </c>
      <c r="X6" s="145">
        <f>'ChartData Emissions Annual Mkt'!X14</f>
        <v>0.82687965619484927</v>
      </c>
      <c r="Y6" s="145">
        <f>'ChartData Emissions Annual Mkt'!Y14</f>
        <v>0.82445879584835091</v>
      </c>
      <c r="Z6" s="145">
        <f>'ChartData Emissions Annual Mkt'!Z14</f>
        <v>0.69796635880622593</v>
      </c>
      <c r="AA6" s="145">
        <f>'ChartData Emissions Annual Mkt'!AA14</f>
        <v>0.59086622303946013</v>
      </c>
      <c r="AB6" s="145">
        <f>'ChartData Emissions Annual Mkt'!AB14</f>
        <v>0.52721310039732461</v>
      </c>
      <c r="AC6" s="145">
        <f>'ChartData Emissions Annual Mkt'!AC14</f>
        <v>0.59896115323730781</v>
      </c>
      <c r="AD6" s="145">
        <f>'ChartData Emissions Annual Mkt'!AD14</f>
        <v>0.51086758997401427</v>
      </c>
    </row>
    <row r="7" spans="1:30" x14ac:dyDescent="0.25">
      <c r="C7" s="74" t="str">
        <f>'ChartData Emissions Annual Mkt'!C15</f>
        <v>Suite 6 CEIP Preferred Portfolio</v>
      </c>
      <c r="D7" s="145">
        <f>'ChartData Emissions Annual Mkt'!D15</f>
        <v>6.5486885006806963</v>
      </c>
      <c r="E7" s="145">
        <f>'ChartData Emissions Annual Mkt'!E15</f>
        <v>6.7317202857802894</v>
      </c>
      <c r="F7" s="145">
        <f>'ChartData Emissions Annual Mkt'!F15</f>
        <v>6.7165524758076192</v>
      </c>
      <c r="G7" s="145">
        <f>'ChartData Emissions Annual Mkt'!G15</f>
        <v>6.5824184279940532</v>
      </c>
      <c r="H7" s="145">
        <f>'ChartData Emissions Annual Mkt'!H15</f>
        <v>6.3088706312584533</v>
      </c>
      <c r="I7" s="145">
        <f>'ChartData Emissions Annual Mkt'!I15</f>
        <v>2.2427444880111156</v>
      </c>
      <c r="J7" s="145">
        <f>'ChartData Emissions Annual Mkt'!J15</f>
        <v>2.3248345667822417</v>
      </c>
      <c r="K7" s="145">
        <f>'ChartData Emissions Annual Mkt'!K15</f>
        <v>2.0590925877519837</v>
      </c>
      <c r="L7" s="145">
        <f>'ChartData Emissions Annual Mkt'!L15</f>
        <v>1.8026360406976145</v>
      </c>
      <c r="M7" s="145">
        <f>'ChartData Emissions Annual Mkt'!M15</f>
        <v>1.6519590358940079</v>
      </c>
      <c r="N7" s="145">
        <f>'ChartData Emissions Annual Mkt'!N15</f>
        <v>1.527149891895172</v>
      </c>
      <c r="O7" s="145">
        <f>'ChartData Emissions Annual Mkt'!O15</f>
        <v>1.4278797468776896</v>
      </c>
      <c r="P7" s="145">
        <f>'ChartData Emissions Annual Mkt'!P15</f>
        <v>1.3511075090684845</v>
      </c>
      <c r="Q7" s="145">
        <f>'ChartData Emissions Annual Mkt'!Q15</f>
        <v>1.3340224665505986</v>
      </c>
      <c r="R7" s="145">
        <f>'ChartData Emissions Annual Mkt'!R15</f>
        <v>1.2712851366175359</v>
      </c>
      <c r="S7" s="145">
        <f>'ChartData Emissions Annual Mkt'!S15</f>
        <v>1.2777929996817925</v>
      </c>
      <c r="T7" s="145">
        <f>'ChartData Emissions Annual Mkt'!T15</f>
        <v>1.2248313519895169</v>
      </c>
      <c r="U7" s="145">
        <f>'ChartData Emissions Annual Mkt'!U15</f>
        <v>1.2355111493801172</v>
      </c>
      <c r="V7" s="145">
        <f>'ChartData Emissions Annual Mkt'!V15</f>
        <v>1.1080929832983308</v>
      </c>
      <c r="W7" s="145">
        <f>'ChartData Emissions Annual Mkt'!W15</f>
        <v>1.0187821873239897</v>
      </c>
      <c r="X7" s="145">
        <f>'ChartData Emissions Annual Mkt'!X15</f>
        <v>0.81938997199074803</v>
      </c>
      <c r="Y7" s="145">
        <f>'ChartData Emissions Annual Mkt'!Y15</f>
        <v>0.82642344009170676</v>
      </c>
      <c r="Z7" s="145">
        <f>'ChartData Emissions Annual Mkt'!Z15</f>
        <v>0.69576919752082533</v>
      </c>
      <c r="AA7" s="145">
        <f>'ChartData Emissions Annual Mkt'!AA15</f>
        <v>0.59481914747030751</v>
      </c>
      <c r="AB7" s="145">
        <f>'ChartData Emissions Annual Mkt'!AB15</f>
        <v>0.52812496720537783</v>
      </c>
      <c r="AC7" s="145">
        <f>'ChartData Emissions Annual Mkt'!AC15</f>
        <v>0.59493409463390567</v>
      </c>
      <c r="AD7" s="145">
        <f>'ChartData Emissions Annual Mkt'!AD15</f>
        <v>0.50515102976698167</v>
      </c>
    </row>
    <row r="10" spans="1:30" x14ac:dyDescent="0.25">
      <c r="A10" t="s">
        <v>9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</row>
    <row r="11" spans="1:30" x14ac:dyDescent="0.25">
      <c r="C11" s="83"/>
      <c r="D11" s="83"/>
      <c r="E11" s="95">
        <v>2022</v>
      </c>
      <c r="F11" s="95">
        <f t="shared" ref="F11:AB11" si="0">E11+1</f>
        <v>2023</v>
      </c>
      <c r="G11" s="95">
        <f t="shared" si="0"/>
        <v>2024</v>
      </c>
      <c r="H11" s="95">
        <f t="shared" si="0"/>
        <v>2025</v>
      </c>
      <c r="I11" s="95">
        <f t="shared" si="0"/>
        <v>2026</v>
      </c>
      <c r="J11" s="95">
        <f t="shared" si="0"/>
        <v>2027</v>
      </c>
      <c r="K11" s="95">
        <f t="shared" si="0"/>
        <v>2028</v>
      </c>
      <c r="L11" s="95">
        <f t="shared" si="0"/>
        <v>2029</v>
      </c>
      <c r="M11" s="95">
        <f t="shared" si="0"/>
        <v>2030</v>
      </c>
      <c r="N11" s="95">
        <f t="shared" si="0"/>
        <v>2031</v>
      </c>
      <c r="O11" s="95">
        <f t="shared" si="0"/>
        <v>2032</v>
      </c>
      <c r="P11" s="95">
        <f t="shared" si="0"/>
        <v>2033</v>
      </c>
      <c r="Q11" s="95">
        <f t="shared" si="0"/>
        <v>2034</v>
      </c>
      <c r="R11" s="95">
        <f t="shared" si="0"/>
        <v>2035</v>
      </c>
      <c r="S11" s="95">
        <f t="shared" si="0"/>
        <v>2036</v>
      </c>
      <c r="T11" s="95">
        <f t="shared" si="0"/>
        <v>2037</v>
      </c>
      <c r="U11" s="95">
        <f t="shared" si="0"/>
        <v>2038</v>
      </c>
      <c r="V11" s="95">
        <f t="shared" si="0"/>
        <v>2039</v>
      </c>
      <c r="W11" s="95">
        <f t="shared" si="0"/>
        <v>2040</v>
      </c>
      <c r="X11" s="95">
        <f t="shared" si="0"/>
        <v>2041</v>
      </c>
      <c r="Y11" s="95">
        <f t="shared" si="0"/>
        <v>2042</v>
      </c>
      <c r="Z11" s="95">
        <f t="shared" si="0"/>
        <v>2043</v>
      </c>
      <c r="AA11" s="95">
        <f t="shared" si="0"/>
        <v>2044</v>
      </c>
      <c r="AB11" s="95">
        <f t="shared" si="0"/>
        <v>2045</v>
      </c>
      <c r="AC11" s="83"/>
      <c r="AD11" s="83"/>
    </row>
    <row r="12" spans="1:30" x14ac:dyDescent="0.25">
      <c r="A12" s="14" t="s">
        <v>53</v>
      </c>
      <c r="C12" s="97">
        <v>6.9460642630194904</v>
      </c>
      <c r="D12" s="97">
        <v>6.9460642630194904</v>
      </c>
      <c r="E12" s="97">
        <v>6.9460642630194904</v>
      </c>
      <c r="F12" s="97">
        <v>6.9460642630194904</v>
      </c>
      <c r="G12" s="97">
        <v>6.9460642630194904</v>
      </c>
      <c r="H12" s="97">
        <v>6.9460642630194904</v>
      </c>
      <c r="I12" s="97">
        <v>6.9460642630194904</v>
      </c>
      <c r="J12" s="97">
        <v>6.9460642630194904</v>
      </c>
      <c r="K12" s="97">
        <v>6.9460642630194904</v>
      </c>
      <c r="L12" s="97">
        <v>6.9460642630194904</v>
      </c>
      <c r="M12" s="97">
        <v>6.9460642630194904</v>
      </c>
      <c r="N12" s="97">
        <v>6.9460642630194904</v>
      </c>
      <c r="O12" s="97">
        <v>6.9460642630194904</v>
      </c>
      <c r="P12" s="97">
        <v>6.9460642630194904</v>
      </c>
      <c r="Q12" s="97">
        <v>6.9460642630194904</v>
      </c>
      <c r="R12" s="97">
        <v>6.9460642630194904</v>
      </c>
      <c r="S12" s="97">
        <v>6.9460642630194904</v>
      </c>
      <c r="T12" s="97">
        <v>6.9460642630194904</v>
      </c>
      <c r="U12" s="97">
        <v>6.9460642630194904</v>
      </c>
      <c r="V12" s="97">
        <v>6.9460642630194904</v>
      </c>
      <c r="W12" s="97">
        <v>6.9460642630194904</v>
      </c>
      <c r="X12" s="97">
        <v>6.9460642630194904</v>
      </c>
      <c r="Y12" s="97">
        <v>6.9460642630194904</v>
      </c>
      <c r="Z12" s="97">
        <v>6.9460642630194904</v>
      </c>
      <c r="AA12" s="97">
        <v>6.9460642630194904</v>
      </c>
      <c r="AB12" s="97">
        <v>6.9460642630194904</v>
      </c>
      <c r="AC12" s="97">
        <v>6.9460642630194904</v>
      </c>
      <c r="AD12" s="97">
        <v>6.9460642630194904</v>
      </c>
    </row>
    <row r="13" spans="1:30" x14ac:dyDescent="0.25">
      <c r="A13" s="15" t="s">
        <v>10</v>
      </c>
      <c r="C13" s="83"/>
      <c r="D13" s="83"/>
      <c r="E13" s="98">
        <f t="shared" ref="E13:AB13" si="1">E12*75%</f>
        <v>5.2095481972646178</v>
      </c>
      <c r="F13" s="98">
        <f t="shared" si="1"/>
        <v>5.2095481972646178</v>
      </c>
      <c r="G13" s="98">
        <f t="shared" si="1"/>
        <v>5.2095481972646178</v>
      </c>
      <c r="H13" s="98">
        <f t="shared" si="1"/>
        <v>5.2095481972646178</v>
      </c>
      <c r="I13" s="98">
        <f t="shared" si="1"/>
        <v>5.2095481972646178</v>
      </c>
      <c r="J13" s="98">
        <f t="shared" si="1"/>
        <v>5.2095481972646178</v>
      </c>
      <c r="K13" s="98">
        <f t="shared" si="1"/>
        <v>5.2095481972646178</v>
      </c>
      <c r="L13" s="98">
        <f t="shared" si="1"/>
        <v>5.2095481972646178</v>
      </c>
      <c r="M13" s="98">
        <f t="shared" si="1"/>
        <v>5.2095481972646178</v>
      </c>
      <c r="N13" s="98">
        <f t="shared" si="1"/>
        <v>5.2095481972646178</v>
      </c>
      <c r="O13" s="98">
        <f t="shared" si="1"/>
        <v>5.2095481972646178</v>
      </c>
      <c r="P13" s="98">
        <f t="shared" si="1"/>
        <v>5.2095481972646178</v>
      </c>
      <c r="Q13" s="98">
        <f t="shared" si="1"/>
        <v>5.2095481972646178</v>
      </c>
      <c r="R13" s="98">
        <f t="shared" si="1"/>
        <v>5.2095481972646178</v>
      </c>
      <c r="S13" s="98">
        <f t="shared" si="1"/>
        <v>5.2095481972646178</v>
      </c>
      <c r="T13" s="98">
        <f t="shared" si="1"/>
        <v>5.2095481972646178</v>
      </c>
      <c r="U13" s="98">
        <f t="shared" si="1"/>
        <v>5.2095481972646178</v>
      </c>
      <c r="V13" s="98">
        <f t="shared" si="1"/>
        <v>5.2095481972646178</v>
      </c>
      <c r="W13" s="98">
        <f t="shared" si="1"/>
        <v>5.2095481972646178</v>
      </c>
      <c r="X13" s="98">
        <f t="shared" si="1"/>
        <v>5.2095481972646178</v>
      </c>
      <c r="Y13" s="98">
        <f t="shared" si="1"/>
        <v>5.2095481972646178</v>
      </c>
      <c r="Z13" s="98">
        <f t="shared" si="1"/>
        <v>5.2095481972646178</v>
      </c>
      <c r="AA13" s="98">
        <f t="shared" si="1"/>
        <v>5.2095481972646178</v>
      </c>
      <c r="AB13" s="98">
        <f t="shared" si="1"/>
        <v>5.2095481972646178</v>
      </c>
      <c r="AC13" s="98"/>
      <c r="AD13" s="83"/>
    </row>
    <row r="14" spans="1:30" x14ac:dyDescent="0.25">
      <c r="A14" s="15" t="s">
        <v>47</v>
      </c>
      <c r="C14" s="83"/>
      <c r="D14" s="83"/>
      <c r="E14" s="83">
        <v>9.510065885235063</v>
      </c>
      <c r="F14" s="83">
        <v>9.4491309292565635</v>
      </c>
      <c r="G14" s="83">
        <v>8.935339302402614</v>
      </c>
      <c r="H14" s="83">
        <v>6.136463230893531</v>
      </c>
      <c r="I14" s="83">
        <v>6.2217085908761183</v>
      </c>
      <c r="J14" s="83">
        <v>5.6185395469395258</v>
      </c>
      <c r="K14" s="83">
        <v>5.2285918935605276</v>
      </c>
      <c r="L14" s="83">
        <v>4.8590032001656382</v>
      </c>
      <c r="M14" s="83">
        <v>4.6949550586664621</v>
      </c>
      <c r="N14" s="83">
        <v>4.3760799276335058</v>
      </c>
      <c r="O14" s="83">
        <v>4.2550285378862771</v>
      </c>
      <c r="P14" s="83">
        <v>4.1812589996978868</v>
      </c>
      <c r="Q14" s="83">
        <v>3.992639823773509</v>
      </c>
      <c r="R14" s="83">
        <v>3.9218163288832391</v>
      </c>
      <c r="S14" s="83">
        <v>3.8293221604709831</v>
      </c>
      <c r="T14" s="83">
        <v>3.734714230463255</v>
      </c>
      <c r="U14" s="83">
        <v>3.578860089262677</v>
      </c>
      <c r="V14" s="83">
        <v>3.4723519269372192</v>
      </c>
      <c r="W14" s="83">
        <v>3.3443561285292089</v>
      </c>
      <c r="X14" s="83">
        <v>3.1366608671015341</v>
      </c>
      <c r="Y14" s="83">
        <v>2.8883617993301169</v>
      </c>
      <c r="Z14" s="83">
        <v>2.1236836178597249</v>
      </c>
      <c r="AA14" s="83">
        <v>1.989893965109653</v>
      </c>
      <c r="AB14" s="83">
        <v>2.127261916481137</v>
      </c>
      <c r="AC14" s="83"/>
      <c r="AD14" s="83"/>
    </row>
  </sheetData>
  <pageMargins left="0.7" right="0.7" top="0.75" bottom="0.75" header="0.3" footer="0.3"/>
  <pageSetup orientation="portrait" horizontalDpi="90" verticalDpi="90" r:id="rId1"/>
  <headerFooter>
    <oddHeader>&amp;LAppendix A: AURORA Detailed Output&amp;RDraft Clean Energy Implementation Plan</oddHeader>
    <oddFooter>&amp;LOCTOBER 15, 2021&amp;C&amp;P of &amp;N&amp;RPuget Sound Energy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rgb="FF92D050"/>
  </sheetPr>
  <dimension ref="A1:AA7"/>
  <sheetViews>
    <sheetView view="pageLayout" zoomScaleNormal="115" workbookViewId="0">
      <selection activeCell="D43" sqref="D43"/>
    </sheetView>
  </sheetViews>
  <sheetFormatPr defaultRowHeight="15" x14ac:dyDescent="0.25"/>
  <cols>
    <col min="1" max="1" width="39.5703125" customWidth="1"/>
    <col min="2" max="2" width="13.140625" bestFit="1" customWidth="1"/>
    <col min="3" max="3" width="10.42578125" bestFit="1" customWidth="1"/>
    <col min="4" max="6" width="10.7109375" bestFit="1" customWidth="1"/>
    <col min="7" max="10" width="11.7109375" bestFit="1" customWidth="1"/>
    <col min="11" max="11" width="10.7109375" bestFit="1" customWidth="1"/>
    <col min="12" max="25" width="11.7109375" bestFit="1" customWidth="1"/>
  </cols>
  <sheetData>
    <row r="1" spans="1:27" x14ac:dyDescent="0.25">
      <c r="A1" s="69" t="s">
        <v>99</v>
      </c>
      <c r="B1" s="2">
        <v>2022</v>
      </c>
      <c r="C1" s="2">
        <v>2023</v>
      </c>
      <c r="D1" s="2">
        <v>2024</v>
      </c>
      <c r="E1" s="2">
        <v>2025</v>
      </c>
      <c r="F1" s="2">
        <v>2026</v>
      </c>
      <c r="G1" s="2">
        <v>2027</v>
      </c>
      <c r="H1" s="2">
        <v>2028</v>
      </c>
      <c r="I1" s="2">
        <v>2029</v>
      </c>
      <c r="J1" s="2">
        <v>2030</v>
      </c>
      <c r="K1" s="2">
        <v>2031</v>
      </c>
      <c r="L1" s="2">
        <v>2032</v>
      </c>
      <c r="M1" s="2">
        <v>2033</v>
      </c>
      <c r="N1" s="2">
        <v>2034</v>
      </c>
      <c r="O1" s="2">
        <v>2035</v>
      </c>
      <c r="P1" s="2">
        <v>2036</v>
      </c>
      <c r="Q1" s="2">
        <v>2037</v>
      </c>
      <c r="R1" s="2">
        <v>2038</v>
      </c>
      <c r="S1" s="2">
        <v>2039</v>
      </c>
      <c r="T1" s="2">
        <v>2040</v>
      </c>
      <c r="U1" s="2">
        <v>2041</v>
      </c>
      <c r="V1" s="2">
        <v>2042</v>
      </c>
      <c r="W1" s="2">
        <v>2043</v>
      </c>
      <c r="X1" s="2">
        <v>2044</v>
      </c>
      <c r="Y1" s="2">
        <v>2045</v>
      </c>
    </row>
    <row r="2" spans="1:27" x14ac:dyDescent="0.25">
      <c r="A2" s="83" t="str">
        <f>'RAW DATA INPUTS &gt;&gt;&gt;'!C3</f>
        <v>Suite 1 Least Cost</v>
      </c>
      <c r="B2" s="96">
        <v>672527.39777088165</v>
      </c>
      <c r="C2" s="96">
        <v>727827.73676371574</v>
      </c>
      <c r="D2" s="96">
        <v>841650.70493841171</v>
      </c>
      <c r="E2" s="96">
        <v>856932.21907353401</v>
      </c>
      <c r="F2" s="96">
        <v>793408.7656879425</v>
      </c>
      <c r="G2" s="96">
        <v>1058243.8124799728</v>
      </c>
      <c r="H2" s="96">
        <v>1158450.6494836807</v>
      </c>
      <c r="I2" s="96">
        <v>1247832.1984245777</v>
      </c>
      <c r="J2" s="96">
        <v>1423710.7477979329</v>
      </c>
      <c r="K2" s="96">
        <v>1480056.2302607612</v>
      </c>
      <c r="L2" s="96">
        <v>1509451.24564904</v>
      </c>
      <c r="M2" s="96">
        <v>1559044.24686473</v>
      </c>
      <c r="N2" s="96">
        <v>1697389.946735098</v>
      </c>
      <c r="O2" s="96">
        <v>1810632.5557299124</v>
      </c>
      <c r="P2" s="96">
        <v>1917078.1636575912</v>
      </c>
      <c r="Q2" s="96">
        <v>2008779.1640875742</v>
      </c>
      <c r="R2" s="96">
        <v>2035833.3760594642</v>
      </c>
      <c r="S2" s="96">
        <v>2137356.388212542</v>
      </c>
      <c r="T2" s="96">
        <v>2267252.2847723551</v>
      </c>
      <c r="U2" s="96">
        <v>2396540.784264918</v>
      </c>
      <c r="V2" s="96">
        <v>2622335.9783610813</v>
      </c>
      <c r="W2" s="96">
        <v>2816014.0892020753</v>
      </c>
      <c r="X2" s="96">
        <v>2995011.8889445364</v>
      </c>
      <c r="Y2" s="96">
        <v>3141154.0553159714</v>
      </c>
    </row>
    <row r="3" spans="1:27" x14ac:dyDescent="0.25">
      <c r="A3" s="83" t="str">
        <f>'RAW DATA INPUTS &gt;&gt;&gt;'!C4</f>
        <v>Suite 2 PSE Only</v>
      </c>
      <c r="B3" s="96">
        <v>672697.7085609436</v>
      </c>
      <c r="C3" s="96">
        <v>733555.1314663887</v>
      </c>
      <c r="D3" s="96">
        <v>845484.01174020767</v>
      </c>
      <c r="E3" s="96">
        <v>859978.40322494507</v>
      </c>
      <c r="F3" s="96">
        <v>796912.16881656647</v>
      </c>
      <c r="G3" s="96">
        <v>1061001.3326454163</v>
      </c>
      <c r="H3" s="96">
        <v>1161138.9903488159</v>
      </c>
      <c r="I3" s="96">
        <v>1250475.5668489933</v>
      </c>
      <c r="J3" s="96">
        <v>1425962.5446138051</v>
      </c>
      <c r="K3" s="96">
        <v>1482160.9630450325</v>
      </c>
      <c r="L3" s="96">
        <v>1512239.6535450818</v>
      </c>
      <c r="M3" s="96">
        <v>1562326.7387317955</v>
      </c>
      <c r="N3" s="96">
        <v>1696399.1593253156</v>
      </c>
      <c r="O3" s="96">
        <v>1815742.27024083</v>
      </c>
      <c r="P3" s="96">
        <v>1918414.1525596832</v>
      </c>
      <c r="Q3" s="96">
        <v>2009351.531126301</v>
      </c>
      <c r="R3" s="96">
        <v>2036048.6055592811</v>
      </c>
      <c r="S3" s="96">
        <v>2135326.609797339</v>
      </c>
      <c r="T3" s="96">
        <v>2266634.3654470034</v>
      </c>
      <c r="U3" s="96">
        <v>2395671.9902409273</v>
      </c>
      <c r="V3" s="96">
        <v>2622193.3569035046</v>
      </c>
      <c r="W3" s="96">
        <v>2814774.2054206422</v>
      </c>
      <c r="X3" s="96">
        <v>2990757.3943375647</v>
      </c>
      <c r="Y3" s="96">
        <v>3139793.4381637573</v>
      </c>
      <c r="Z3" s="4"/>
      <c r="AA3" s="4"/>
    </row>
    <row r="4" spans="1:27" x14ac:dyDescent="0.25">
      <c r="A4" s="83" t="str">
        <f>'RAW DATA INPUTS &gt;&gt;&gt;'!C5</f>
        <v>Suite 3 Customer Only</v>
      </c>
      <c r="B4" s="96">
        <v>678296.50267028809</v>
      </c>
      <c r="C4" s="96">
        <v>736399.32180857658</v>
      </c>
      <c r="D4" s="96">
        <v>844467.17471456528</v>
      </c>
      <c r="E4" s="96">
        <v>852600.41754317284</v>
      </c>
      <c r="F4" s="96">
        <v>780537.23354148865</v>
      </c>
      <c r="G4" s="96">
        <v>1045647.6810312271</v>
      </c>
      <c r="H4" s="96">
        <v>1145772.4584827423</v>
      </c>
      <c r="I4" s="96">
        <v>1235324.8934502602</v>
      </c>
      <c r="J4" s="96">
        <v>1411034.6090681222</v>
      </c>
      <c r="K4" s="96">
        <v>1467235.9460476951</v>
      </c>
      <c r="L4" s="96">
        <v>1502869.4800402524</v>
      </c>
      <c r="M4" s="96">
        <v>1553199.4131249725</v>
      </c>
      <c r="N4" s="96">
        <v>1688664.8232218763</v>
      </c>
      <c r="O4" s="96">
        <v>1807274.8309832083</v>
      </c>
      <c r="P4" s="96">
        <v>1902620.5734285568</v>
      </c>
      <c r="Q4" s="96">
        <v>1993405.1262934611</v>
      </c>
      <c r="R4" s="96">
        <v>2020693.6401051795</v>
      </c>
      <c r="S4" s="96">
        <v>2122079.9709080262</v>
      </c>
      <c r="T4" s="96">
        <v>2253396.5980615206</v>
      </c>
      <c r="U4" s="96">
        <v>2380827.8675583559</v>
      </c>
      <c r="V4" s="96">
        <v>2611346.0394138806</v>
      </c>
      <c r="W4" s="96">
        <v>2804647.6020709565</v>
      </c>
      <c r="X4" s="96">
        <v>2977968.4718560278</v>
      </c>
      <c r="Y4" s="96">
        <v>3127213.7783489227</v>
      </c>
    </row>
    <row r="5" spans="1:27" x14ac:dyDescent="0.25">
      <c r="A5" s="83" t="str">
        <f>'RAW DATA INPUTS &gt;&gt;&gt;'!C6</f>
        <v>Suite 4 Pre-CBI</v>
      </c>
      <c r="B5" s="96">
        <v>673284.02227783203</v>
      </c>
      <c r="C5" s="96">
        <v>735163.76669645309</v>
      </c>
      <c r="D5" s="96">
        <v>847274.34733247757</v>
      </c>
      <c r="E5" s="96">
        <v>862021.92209482193</v>
      </c>
      <c r="F5" s="96">
        <v>798091.67777347565</v>
      </c>
      <c r="G5" s="96">
        <v>1062541.5216712952</v>
      </c>
      <c r="H5" s="96">
        <v>1162495.4744091034</v>
      </c>
      <c r="I5" s="96">
        <v>1251828.517781496</v>
      </c>
      <c r="J5" s="96">
        <v>1427195.1387548116</v>
      </c>
      <c r="K5" s="96">
        <v>1483362.9987315254</v>
      </c>
      <c r="L5" s="96">
        <v>1514846.2474429014</v>
      </c>
      <c r="M5" s="96">
        <v>1563760.2010311424</v>
      </c>
      <c r="N5" s="96">
        <v>1698389.6616284391</v>
      </c>
      <c r="O5" s="96">
        <v>1816111.4062738882</v>
      </c>
      <c r="P5" s="96">
        <v>1919657.2288545822</v>
      </c>
      <c r="Q5" s="96">
        <v>2010346.8510363505</v>
      </c>
      <c r="R5" s="96">
        <v>2037578.6756028449</v>
      </c>
      <c r="S5" s="96">
        <v>2137454.9942101045</v>
      </c>
      <c r="T5" s="96">
        <v>2267548.3777932711</v>
      </c>
      <c r="U5" s="96">
        <v>2394283.0881394106</v>
      </c>
      <c r="V5" s="96">
        <v>2622563.7425064556</v>
      </c>
      <c r="W5" s="96">
        <v>2816713.3185454896</v>
      </c>
      <c r="X5" s="96">
        <v>2990481.4837082922</v>
      </c>
      <c r="Y5" s="96">
        <v>3140706.0703659058</v>
      </c>
    </row>
    <row r="6" spans="1:27" x14ac:dyDescent="0.25">
      <c r="A6" s="83" t="str">
        <f>'RAW DATA INPUTS &gt;&gt;&gt;'!C7</f>
        <v>Suite 5 CBI</v>
      </c>
      <c r="B6" s="96">
        <v>678298.88275909424</v>
      </c>
      <c r="C6" s="96">
        <v>737108.87995791435</v>
      </c>
      <c r="D6" s="96">
        <v>846551.03896093369</v>
      </c>
      <c r="E6" s="96">
        <v>865284.66599965096</v>
      </c>
      <c r="F6" s="96">
        <v>794728.15614509583</v>
      </c>
      <c r="G6" s="96">
        <v>1059652.0289211273</v>
      </c>
      <c r="H6" s="96">
        <v>1159483.5152721405</v>
      </c>
      <c r="I6" s="96">
        <v>1248966.8218615055</v>
      </c>
      <c r="J6" s="96">
        <v>1424676.5060586599</v>
      </c>
      <c r="K6" s="96">
        <v>1480944.5662058906</v>
      </c>
      <c r="L6" s="96">
        <v>1516872.1855446699</v>
      </c>
      <c r="M6" s="96">
        <v>1567396.8226780235</v>
      </c>
      <c r="N6" s="96">
        <v>1703209.6323763868</v>
      </c>
      <c r="O6" s="96">
        <v>1825707.5522957311</v>
      </c>
      <c r="P6" s="96">
        <v>1917820.8344883178</v>
      </c>
      <c r="Q6" s="96">
        <v>2009323.0366442606</v>
      </c>
      <c r="R6" s="96">
        <v>2035445.2563008582</v>
      </c>
      <c r="S6" s="96">
        <v>2136384.4417236848</v>
      </c>
      <c r="T6" s="96">
        <v>2268350.4935674258</v>
      </c>
      <c r="U6" s="96">
        <v>2396637.8496941286</v>
      </c>
      <c r="V6" s="96">
        <v>2626420.5744041912</v>
      </c>
      <c r="W6" s="96">
        <v>2820403.2514983704</v>
      </c>
      <c r="X6" s="96">
        <v>2995395.0611847937</v>
      </c>
      <c r="Y6" s="96">
        <v>3149270.8866653442</v>
      </c>
    </row>
    <row r="7" spans="1:27" x14ac:dyDescent="0.25">
      <c r="A7" s="83" t="str">
        <f>'RAW DATA INPUTS &gt;&gt;&gt;'!C8</f>
        <v>Suite 6 CEIP Preferred Portfolio</v>
      </c>
      <c r="B7" s="96">
        <v>672198.80202484131</v>
      </c>
      <c r="C7" s="96">
        <v>737966.39967489243</v>
      </c>
      <c r="D7" s="96">
        <v>848460.33694553375</v>
      </c>
      <c r="E7" s="96">
        <v>864831.97971200943</v>
      </c>
      <c r="F7" s="96">
        <v>791833.32355666161</v>
      </c>
      <c r="G7" s="96">
        <v>1056839.7508378029</v>
      </c>
      <c r="H7" s="96">
        <v>1156789.2276425362</v>
      </c>
      <c r="I7" s="96">
        <v>1246422.1319544315</v>
      </c>
      <c r="J7" s="96">
        <v>1422212.5777272847</v>
      </c>
      <c r="K7" s="96">
        <v>1478662.4260777549</v>
      </c>
      <c r="L7" s="96">
        <v>1508050.930349529</v>
      </c>
      <c r="M7" s="96">
        <v>1565122.5536197959</v>
      </c>
      <c r="N7" s="96">
        <v>1702474.1928483984</v>
      </c>
      <c r="O7" s="96">
        <v>1827943.9431267248</v>
      </c>
      <c r="P7" s="96">
        <v>1915954.1875938629</v>
      </c>
      <c r="Q7" s="96">
        <v>2007649.6454313204</v>
      </c>
      <c r="R7" s="96">
        <v>2034162.9328669822</v>
      </c>
      <c r="S7" s="96">
        <v>2137036.8568233056</v>
      </c>
      <c r="T7" s="96">
        <v>2266600.62927242</v>
      </c>
      <c r="U7" s="96">
        <v>2395340.8259528833</v>
      </c>
      <c r="V7" s="96">
        <v>2622587.8980273716</v>
      </c>
      <c r="W7" s="96">
        <v>2819279.6956588319</v>
      </c>
      <c r="X7" s="96">
        <v>2995241.3309372962</v>
      </c>
      <c r="Y7" s="96">
        <v>3151412.5354776382</v>
      </c>
    </row>
  </sheetData>
  <pageMargins left="0.7" right="0.7" top="0.75" bottom="0.75" header="0.3" footer="0.3"/>
  <pageSetup orientation="portrait" horizontalDpi="90" verticalDpi="90" r:id="rId1"/>
  <headerFooter>
    <oddHeader>&amp;LAppendix A: AURORA Detailed Output&amp;RDraft Clean Energy Implementation Plan</oddHeader>
    <oddFooter>&amp;LOCTOBER 15, 2021&amp;C&amp;P of &amp;N&amp;RPuget Sound Energy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rgb="FF7030A0"/>
  </sheetPr>
  <dimension ref="A1:AA7"/>
  <sheetViews>
    <sheetView view="pageLayout" topLeftCell="A31" zoomScaleNormal="115" workbookViewId="0">
      <selection activeCell="D43" sqref="D43"/>
    </sheetView>
  </sheetViews>
  <sheetFormatPr defaultColWidth="8.85546875" defaultRowHeight="15" x14ac:dyDescent="0.25"/>
  <cols>
    <col min="1" max="1" width="39.5703125" style="146" customWidth="1"/>
    <col min="2" max="2" width="13.140625" style="146" bestFit="1" customWidth="1"/>
    <col min="3" max="3" width="10.42578125" style="146" bestFit="1" customWidth="1"/>
    <col min="4" max="6" width="10.7109375" style="146" bestFit="1" customWidth="1"/>
    <col min="7" max="10" width="11.7109375" style="146" bestFit="1" customWidth="1"/>
    <col min="11" max="11" width="10.7109375" style="146" bestFit="1" customWidth="1"/>
    <col min="12" max="25" width="11.7109375" style="146" bestFit="1" customWidth="1"/>
    <col min="26" max="16384" width="8.85546875" style="146"/>
  </cols>
  <sheetData>
    <row r="1" spans="1:27" x14ac:dyDescent="0.25">
      <c r="A1" s="69" t="s">
        <v>188</v>
      </c>
      <c r="B1" s="147">
        <v>2022</v>
      </c>
      <c r="C1" s="147">
        <v>2023</v>
      </c>
      <c r="D1" s="147">
        <v>2024</v>
      </c>
      <c r="E1" s="147">
        <v>2025</v>
      </c>
      <c r="F1" s="147">
        <v>2026</v>
      </c>
      <c r="G1" s="147">
        <v>2027</v>
      </c>
      <c r="H1" s="147">
        <v>2028</v>
      </c>
      <c r="I1" s="147">
        <v>2029</v>
      </c>
      <c r="J1" s="147">
        <v>2030</v>
      </c>
      <c r="K1" s="147">
        <v>2031</v>
      </c>
      <c r="L1" s="147">
        <v>2032</v>
      </c>
      <c r="M1" s="147">
        <v>2033</v>
      </c>
      <c r="N1" s="147">
        <v>2034</v>
      </c>
      <c r="O1" s="147">
        <v>2035</v>
      </c>
      <c r="P1" s="147">
        <v>2036</v>
      </c>
      <c r="Q1" s="147">
        <v>2037</v>
      </c>
      <c r="R1" s="147">
        <v>2038</v>
      </c>
      <c r="S1" s="147">
        <v>2039</v>
      </c>
      <c r="T1" s="147">
        <v>2040</v>
      </c>
      <c r="U1" s="147">
        <v>2041</v>
      </c>
      <c r="V1" s="147">
        <v>2042</v>
      </c>
      <c r="W1" s="147">
        <v>2043</v>
      </c>
      <c r="X1" s="147">
        <v>2044</v>
      </c>
      <c r="Y1" s="147">
        <v>2045</v>
      </c>
    </row>
    <row r="2" spans="1:27" x14ac:dyDescent="0.25">
      <c r="A2" s="83" t="str">
        <f>'RAW DATA INPUTS &gt;&gt;&gt;'!C3</f>
        <v>Suite 1 Least Cost</v>
      </c>
      <c r="B2" s="96">
        <v>1361.1010789871216</v>
      </c>
      <c r="C2" s="96">
        <v>1622.2164499759674</v>
      </c>
      <c r="D2" s="96">
        <v>11419.830248832703</v>
      </c>
      <c r="E2" s="96">
        <v>22009.188742876053</v>
      </c>
      <c r="F2" s="96">
        <v>21270.294869422913</v>
      </c>
      <c r="G2" s="96">
        <v>21000.196820259094</v>
      </c>
      <c r="H2" s="96">
        <v>20919.896389961243</v>
      </c>
      <c r="I2" s="96">
        <v>20783.204076051712</v>
      </c>
      <c r="J2" s="96">
        <v>20781.787889480591</v>
      </c>
      <c r="K2" s="96">
        <v>21158.186473846436</v>
      </c>
      <c r="L2" s="96">
        <v>21639.331815719604</v>
      </c>
      <c r="M2" s="96">
        <v>22014.668251037598</v>
      </c>
      <c r="N2" s="96">
        <v>26571.804602622986</v>
      </c>
      <c r="O2" s="96">
        <v>22930.627907752991</v>
      </c>
      <c r="P2" s="96">
        <v>23474.252566337585</v>
      </c>
      <c r="Q2" s="96">
        <v>23899.670040130615</v>
      </c>
      <c r="R2" s="96">
        <v>24411.820701599121</v>
      </c>
      <c r="S2" s="96">
        <v>24938.730487346649</v>
      </c>
      <c r="T2" s="96">
        <v>25561.658495426178</v>
      </c>
      <c r="U2" s="96">
        <v>26060.805162906647</v>
      </c>
      <c r="V2" s="96">
        <v>26664.606481075287</v>
      </c>
      <c r="W2" s="96">
        <v>27434.754829406738</v>
      </c>
      <c r="X2" s="96">
        <v>32453.453331947327</v>
      </c>
      <c r="Y2" s="96">
        <v>29838.028529167175</v>
      </c>
    </row>
    <row r="3" spans="1:27" x14ac:dyDescent="0.25">
      <c r="A3" s="83" t="str">
        <f>'RAW DATA INPUTS &gt;&gt;&gt;'!C4</f>
        <v>Suite 2 PSE Only</v>
      </c>
      <c r="B3" s="96">
        <v>1358.6140174865723</v>
      </c>
      <c r="C3" s="96">
        <v>7572.1813430786133</v>
      </c>
      <c r="D3" s="96">
        <v>15551.247158050537</v>
      </c>
      <c r="E3" s="96">
        <v>25001.398162841797</v>
      </c>
      <c r="F3" s="96">
        <v>24349.752685546875</v>
      </c>
      <c r="G3" s="96">
        <v>23803.456731796265</v>
      </c>
      <c r="H3" s="96">
        <v>23486.528881072998</v>
      </c>
      <c r="I3" s="96">
        <v>23148.130361795425</v>
      </c>
      <c r="J3" s="96">
        <v>22973.690418243408</v>
      </c>
      <c r="K3" s="96">
        <v>23107.079414367676</v>
      </c>
      <c r="L3" s="96">
        <v>24048.483364105225</v>
      </c>
      <c r="M3" s="96">
        <v>25181.752891540527</v>
      </c>
      <c r="N3" s="96">
        <v>25657.019390106201</v>
      </c>
      <c r="O3" s="96">
        <v>27795.987194061279</v>
      </c>
      <c r="P3" s="96">
        <v>23978.38184928894</v>
      </c>
      <c r="Q3" s="96">
        <v>24046.879180908203</v>
      </c>
      <c r="R3" s="96">
        <v>24185.627105712891</v>
      </c>
      <c r="S3" s="96">
        <v>24314.66764831543</v>
      </c>
      <c r="T3" s="96">
        <v>24516.471103668213</v>
      </c>
      <c r="U3" s="96">
        <v>24571.636871337887</v>
      </c>
      <c r="V3" s="96">
        <v>25325.084632873535</v>
      </c>
      <c r="W3" s="96">
        <v>26563.837356567383</v>
      </c>
      <c r="X3" s="96">
        <v>27682.923812866211</v>
      </c>
      <c r="Y3" s="96">
        <v>30237.589599609375</v>
      </c>
      <c r="Z3" s="4"/>
      <c r="AA3" s="4"/>
    </row>
    <row r="4" spans="1:27" x14ac:dyDescent="0.25">
      <c r="A4" s="83" t="str">
        <f>'RAW DATA INPUTS &gt;&gt;&gt;'!C5</f>
        <v>Suite 3 Customer Only</v>
      </c>
      <c r="B4" s="96">
        <v>7226.2375946044922</v>
      </c>
      <c r="C4" s="96">
        <v>10389.285869836807</v>
      </c>
      <c r="D4" s="96">
        <v>14080.339087486267</v>
      </c>
      <c r="E4" s="96">
        <v>17152.840215444565</v>
      </c>
      <c r="F4" s="96">
        <v>7778.3539094924927</v>
      </c>
      <c r="G4" s="96">
        <v>7691.5214262008667</v>
      </c>
      <c r="H4" s="96">
        <v>7648.4818782806396</v>
      </c>
      <c r="I4" s="96">
        <v>7585.2179493904114</v>
      </c>
      <c r="J4" s="96">
        <v>7555.0866596698761</v>
      </c>
      <c r="K4" s="96">
        <v>7700.8727197647104</v>
      </c>
      <c r="L4" s="96">
        <v>14321.333785057068</v>
      </c>
      <c r="M4" s="96">
        <v>15517.592079639435</v>
      </c>
      <c r="N4" s="96">
        <v>17381.455503463745</v>
      </c>
      <c r="O4" s="96">
        <v>18878.745446205139</v>
      </c>
      <c r="P4" s="96">
        <v>8527.4623861312866</v>
      </c>
      <c r="Q4" s="96">
        <v>8665.7031993865967</v>
      </c>
      <c r="R4" s="96">
        <v>8837.2302551269531</v>
      </c>
      <c r="S4" s="96">
        <v>9011.8515129089355</v>
      </c>
      <c r="T4" s="96">
        <v>9225.2032299041748</v>
      </c>
      <c r="U4" s="96">
        <v>9389.304105758667</v>
      </c>
      <c r="V4" s="96">
        <v>12766.936820983887</v>
      </c>
      <c r="W4" s="96">
        <v>13525.352903366089</v>
      </c>
      <c r="X4" s="96">
        <v>14946.395618438721</v>
      </c>
      <c r="Y4" s="96">
        <v>16015.401220321655</v>
      </c>
    </row>
    <row r="5" spans="1:27" x14ac:dyDescent="0.25">
      <c r="A5" s="83" t="str">
        <f>'RAW DATA INPUTS &gt;&gt;&gt;'!C6</f>
        <v>Suite 4 Pre-CBI</v>
      </c>
      <c r="B5" s="96">
        <v>1963.38037109375</v>
      </c>
      <c r="C5" s="96">
        <v>8486.5305624008179</v>
      </c>
      <c r="D5" s="96">
        <v>17112.49363899231</v>
      </c>
      <c r="E5" s="96">
        <v>27063.765177249912</v>
      </c>
      <c r="F5" s="96">
        <v>25611.08659362793</v>
      </c>
      <c r="G5" s="96">
        <v>25033.146490097046</v>
      </c>
      <c r="H5" s="96">
        <v>24691.469118118286</v>
      </c>
      <c r="I5" s="96">
        <v>24325.819331407547</v>
      </c>
      <c r="J5" s="96">
        <v>24128.988660812378</v>
      </c>
      <c r="K5" s="96">
        <v>24246.395862579346</v>
      </c>
      <c r="L5" s="96">
        <v>26231.625113487244</v>
      </c>
      <c r="M5" s="96">
        <v>26561.552349090576</v>
      </c>
      <c r="N5" s="96">
        <v>27412.023646354675</v>
      </c>
      <c r="O5" s="96">
        <v>28070.242245674133</v>
      </c>
      <c r="P5" s="96">
        <v>25019.809218406677</v>
      </c>
      <c r="Q5" s="96">
        <v>25062.464380264282</v>
      </c>
      <c r="R5" s="96">
        <v>25171.185186386108</v>
      </c>
      <c r="S5" s="96">
        <v>25274.529844284058</v>
      </c>
      <c r="T5" s="96">
        <v>25450.195363998413</v>
      </c>
      <c r="U5" s="96">
        <v>25471.527616500851</v>
      </c>
      <c r="V5" s="96">
        <v>27156.231954574585</v>
      </c>
      <c r="W5" s="96">
        <v>27679.350872039795</v>
      </c>
      <c r="X5" s="96">
        <v>29135.6513671875</v>
      </c>
      <c r="Y5" s="96">
        <v>30319.236450195313</v>
      </c>
    </row>
    <row r="6" spans="1:27" x14ac:dyDescent="0.25">
      <c r="A6" s="83" t="str">
        <f>'RAW DATA INPUTS &gt;&gt;&gt;'!C7</f>
        <v>Suite 5 CBI</v>
      </c>
      <c r="B6" s="96">
        <v>7093.1076736450195</v>
      </c>
      <c r="C6" s="96">
        <v>11225.579370737076</v>
      </c>
      <c r="D6" s="96">
        <v>16283.890955924988</v>
      </c>
      <c r="E6" s="96">
        <v>30818.002612352371</v>
      </c>
      <c r="F6" s="96">
        <v>22653.88539981842</v>
      </c>
      <c r="G6" s="96">
        <v>22291.528495788574</v>
      </c>
      <c r="H6" s="96">
        <v>22148.305757522583</v>
      </c>
      <c r="I6" s="96">
        <v>21961.835081338882</v>
      </c>
      <c r="J6" s="96">
        <v>21892.283699035645</v>
      </c>
      <c r="K6" s="96">
        <v>22208.23384475708</v>
      </c>
      <c r="L6" s="96">
        <v>29061.123273849487</v>
      </c>
      <c r="M6" s="96">
        <v>30495.600021362305</v>
      </c>
      <c r="N6" s="96">
        <v>32521.001230239868</v>
      </c>
      <c r="O6" s="96">
        <v>38035.032676696777</v>
      </c>
      <c r="P6" s="96">
        <v>24218.260555267334</v>
      </c>
      <c r="Q6" s="96">
        <v>24559.497308731079</v>
      </c>
      <c r="R6" s="96">
        <v>24984.923843383789</v>
      </c>
      <c r="S6" s="96">
        <v>25416.960512161255</v>
      </c>
      <c r="T6" s="96">
        <v>25945.725200653076</v>
      </c>
      <c r="U6" s="96">
        <v>26336.70555305481</v>
      </c>
      <c r="V6" s="96">
        <v>29945.653940200806</v>
      </c>
      <c r="W6" s="96">
        <v>31045.638805389404</v>
      </c>
      <c r="X6" s="96">
        <v>33035.55867767334</v>
      </c>
      <c r="Y6" s="96">
        <v>38223.882583618164</v>
      </c>
    </row>
    <row r="7" spans="1:27" x14ac:dyDescent="0.25">
      <c r="A7" s="83" t="str">
        <f>'RAW DATA INPUTS &gt;&gt;&gt;'!C8</f>
        <v>Suite 6 CEIP Preferred Portfolio</v>
      </c>
      <c r="B7" s="96">
        <v>758.59737396240246</v>
      </c>
      <c r="C7" s="96">
        <v>11695.046963691711</v>
      </c>
      <c r="D7" s="96">
        <v>18399.22189950943</v>
      </c>
      <c r="E7" s="96">
        <v>29726.221598148346</v>
      </c>
      <c r="F7" s="96">
        <v>19625.633744001389</v>
      </c>
      <c r="G7" s="96">
        <v>19449.803879261017</v>
      </c>
      <c r="H7" s="96">
        <v>19426.186462879181</v>
      </c>
      <c r="I7" s="96">
        <v>19353.965730905533</v>
      </c>
      <c r="J7" s="96">
        <v>19383.881734848022</v>
      </c>
      <c r="K7" s="96">
        <v>19800.942349433899</v>
      </c>
      <c r="L7" s="96">
        <v>20313.408606052399</v>
      </c>
      <c r="M7" s="96">
        <v>28212.975006103516</v>
      </c>
      <c r="N7" s="96">
        <v>31825.139827251434</v>
      </c>
      <c r="O7" s="96">
        <v>40445.726486206055</v>
      </c>
      <c r="P7" s="96">
        <v>22320.399305343628</v>
      </c>
      <c r="Q7" s="96">
        <v>22792.582902431488</v>
      </c>
      <c r="R7" s="96">
        <v>23351.893134117126</v>
      </c>
      <c r="S7" s="96">
        <v>23926.132447719574</v>
      </c>
      <c r="T7" s="96">
        <v>24603.380681037903</v>
      </c>
      <c r="U7" s="96">
        <v>25159.339770793915</v>
      </c>
      <c r="V7" s="96">
        <v>25818.004418849945</v>
      </c>
      <c r="W7" s="96">
        <v>29640.234577178955</v>
      </c>
      <c r="X7" s="96">
        <v>32885.190979003906</v>
      </c>
      <c r="Y7" s="96">
        <v>40200.95717716217</v>
      </c>
    </row>
  </sheetData>
  <pageMargins left="0.7" right="0.7" top="0.75" bottom="0.75" header="0.3" footer="0.3"/>
  <pageSetup orientation="portrait" horizontalDpi="90" verticalDpi="90" r:id="rId1"/>
  <headerFooter>
    <oddHeader>&amp;LAppendix A: AURORA Detailed Output&amp;RDraft Clean Energy Implementation Plan</oddHeader>
    <oddFooter>&amp;LOCTOBER 15, 2021&amp;C&amp;P of &amp;N&amp;RPuget Sound Energy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D22"/>
  <sheetViews>
    <sheetView view="pageLayout" zoomScaleNormal="100" workbookViewId="0">
      <selection activeCell="D43" sqref="D43"/>
    </sheetView>
  </sheetViews>
  <sheetFormatPr defaultRowHeight="15" x14ac:dyDescent="0.25"/>
  <cols>
    <col min="1" max="1" width="17" customWidth="1"/>
    <col min="2" max="2" width="67.42578125" bestFit="1" customWidth="1"/>
  </cols>
  <sheetData>
    <row r="1" spans="1:30" x14ac:dyDescent="0.25">
      <c r="A1" s="69" t="s">
        <v>99</v>
      </c>
      <c r="D1" s="95">
        <v>2021</v>
      </c>
      <c r="E1" s="95">
        <v>2022</v>
      </c>
      <c r="F1" s="95">
        <v>2023</v>
      </c>
      <c r="G1" s="95">
        <v>2024</v>
      </c>
      <c r="H1" s="95">
        <v>2025</v>
      </c>
      <c r="I1" s="95">
        <v>2026</v>
      </c>
      <c r="J1" s="95">
        <v>2027</v>
      </c>
      <c r="K1" s="95">
        <v>2028</v>
      </c>
      <c r="L1" s="95">
        <v>2029</v>
      </c>
      <c r="M1" s="95">
        <v>2030</v>
      </c>
      <c r="N1" s="95">
        <v>2031</v>
      </c>
      <c r="O1" s="95">
        <v>2032</v>
      </c>
      <c r="P1" s="95">
        <v>2033</v>
      </c>
      <c r="Q1" s="95">
        <v>2034</v>
      </c>
      <c r="R1" s="95">
        <v>2035</v>
      </c>
      <c r="S1" s="95">
        <v>2036</v>
      </c>
      <c r="T1" s="95">
        <v>2037</v>
      </c>
      <c r="U1" s="95">
        <v>2038</v>
      </c>
      <c r="V1" s="95">
        <v>2039</v>
      </c>
      <c r="W1" s="95">
        <v>2040</v>
      </c>
      <c r="X1" s="95">
        <v>2041</v>
      </c>
      <c r="Y1" s="95">
        <v>2042</v>
      </c>
      <c r="Z1" s="95">
        <v>2043</v>
      </c>
      <c r="AA1" s="95">
        <v>2044</v>
      </c>
      <c r="AB1" s="95">
        <v>2045</v>
      </c>
      <c r="AC1" s="95">
        <v>2046</v>
      </c>
      <c r="AD1" s="95">
        <v>2047</v>
      </c>
    </row>
    <row r="2" spans="1:30" x14ac:dyDescent="0.25">
      <c r="A2" s="69"/>
      <c r="B2" s="136" t="s">
        <v>132</v>
      </c>
      <c r="C2" s="136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</row>
    <row r="3" spans="1:30" x14ac:dyDescent="0.25">
      <c r="A3" s="69"/>
      <c r="B3" s="136" t="str">
        <f t="shared" ref="B3:B8" si="0">CONCATENATE(C3," (Direct + Market)")</f>
        <v>Suite 1 Least Cost (Direct + Market)</v>
      </c>
      <c r="C3" s="136" t="str">
        <f>'RAW DATA INPUTS &gt;&gt;&gt;'!C3</f>
        <v>Suite 1 Least Cost</v>
      </c>
      <c r="D3" s="138">
        <f>_Emissions_!B10</f>
        <v>8.5154391413817514</v>
      </c>
      <c r="E3" s="138">
        <f>_Emissions_!C10</f>
        <v>8.296396966714644</v>
      </c>
      <c r="F3" s="138">
        <f>_Emissions_!D10</f>
        <v>7.7650480579804277</v>
      </c>
      <c r="G3" s="138">
        <f>_Emissions_!E10</f>
        <v>7.3438386398674753</v>
      </c>
      <c r="H3" s="138">
        <f>_Emissions_!F10</f>
        <v>7.1970025537553006</v>
      </c>
      <c r="I3" s="138">
        <f>_Emissions_!G10</f>
        <v>4.8395993746303905</v>
      </c>
      <c r="J3" s="138">
        <f>_Emissions_!H10</f>
        <v>4.3936119616179612</v>
      </c>
      <c r="K3" s="138">
        <f>_Emissions_!I10</f>
        <v>3.9964624187818352</v>
      </c>
      <c r="L3" s="138">
        <f>_Emissions_!J10</f>
        <v>3.5875786098490394</v>
      </c>
      <c r="M3" s="138">
        <f>_Emissions_!K10</f>
        <v>3.2363703871946727</v>
      </c>
      <c r="N3" s="138">
        <f>_Emissions_!L10</f>
        <v>3.0648775376021193</v>
      </c>
      <c r="O3" s="138">
        <f>_Emissions_!M10</f>
        <v>2.9979699533650668</v>
      </c>
      <c r="P3" s="138">
        <f>_Emissions_!N10</f>
        <v>2.9021122264454515</v>
      </c>
      <c r="Q3" s="138">
        <f>_Emissions_!O10</f>
        <v>2.8016288063429462</v>
      </c>
      <c r="R3" s="138">
        <f>_Emissions_!P10</f>
        <v>2.6969823707034508</v>
      </c>
      <c r="S3" s="138">
        <f>_Emissions_!Q10</f>
        <v>2.6467337373783848</v>
      </c>
      <c r="T3" s="138">
        <f>_Emissions_!R10</f>
        <v>2.572569231115351</v>
      </c>
      <c r="U3" s="138">
        <f>_Emissions_!S10</f>
        <v>2.5972652069499658</v>
      </c>
      <c r="V3" s="138">
        <f>_Emissions_!T10</f>
        <v>2.4966494493687863</v>
      </c>
      <c r="W3" s="138">
        <f>_Emissions_!U10</f>
        <v>2.4277389755354641</v>
      </c>
      <c r="X3" s="138">
        <f>_Emissions_!V10</f>
        <v>2.2876019432122972</v>
      </c>
      <c r="Y3" s="138">
        <f>_Emissions_!W10</f>
        <v>2.2250922195959131</v>
      </c>
      <c r="Z3" s="138">
        <f>_Emissions_!X10</f>
        <v>2.1025586237531875</v>
      </c>
      <c r="AA3" s="138">
        <f>_Emissions_!Y10</f>
        <v>1.9683909864665701</v>
      </c>
      <c r="AB3" s="138">
        <f>_Emissions_!Z10</f>
        <v>1.8997937134922358</v>
      </c>
      <c r="AC3" s="138">
        <f>_Emissions_!AA10</f>
        <v>2.0608921149761095</v>
      </c>
      <c r="AD3" s="138">
        <f>_Emissions_!AB10</f>
        <v>2.0083595230514795</v>
      </c>
    </row>
    <row r="4" spans="1:30" x14ac:dyDescent="0.25">
      <c r="A4" s="201" t="s">
        <v>130</v>
      </c>
      <c r="B4" s="136" t="str">
        <f t="shared" si="0"/>
        <v>Suite 2 PSE Only (Direct + Market)</v>
      </c>
      <c r="C4" s="136" t="str">
        <f>'RAW DATA INPUTS &gt;&gt;&gt;'!C4</f>
        <v>Suite 2 PSE Only</v>
      </c>
      <c r="D4" s="138">
        <f>_Emissions_!B20</f>
        <v>8.5154391413817514</v>
      </c>
      <c r="E4" s="138">
        <f>_Emissions_!C20</f>
        <v>8.2991367299143413</v>
      </c>
      <c r="F4" s="138">
        <f>_Emissions_!D20</f>
        <v>7.7658926177632184</v>
      </c>
      <c r="G4" s="138">
        <f>_Emissions_!E20</f>
        <v>7.3351324897355834</v>
      </c>
      <c r="H4" s="138">
        <f>_Emissions_!F20</f>
        <v>7.1930361824564546</v>
      </c>
      <c r="I4" s="138">
        <f>_Emissions_!G20</f>
        <v>4.8386596651747906</v>
      </c>
      <c r="J4" s="138">
        <f>_Emissions_!H20</f>
        <v>4.3925130600252507</v>
      </c>
      <c r="K4" s="138">
        <f>_Emissions_!I20</f>
        <v>3.9962246903590453</v>
      </c>
      <c r="L4" s="138">
        <f>_Emissions_!J20</f>
        <v>3.585631698361027</v>
      </c>
      <c r="M4" s="138">
        <f>_Emissions_!K20</f>
        <v>3.2384472422811905</v>
      </c>
      <c r="N4" s="138">
        <f>_Emissions_!L20</f>
        <v>3.0634226830145068</v>
      </c>
      <c r="O4" s="138">
        <f>_Emissions_!M20</f>
        <v>2.9963758028831196</v>
      </c>
      <c r="P4" s="138">
        <f>_Emissions_!N20</f>
        <v>2.9003754478956569</v>
      </c>
      <c r="Q4" s="138">
        <f>_Emissions_!O20</f>
        <v>2.7956933958912664</v>
      </c>
      <c r="R4" s="138">
        <f>_Emissions_!P20</f>
        <v>2.6938329448590732</v>
      </c>
      <c r="S4" s="138">
        <f>_Emissions_!Q20</f>
        <v>2.6505355876775871</v>
      </c>
      <c r="T4" s="138">
        <f>_Emissions_!R20</f>
        <v>2.5615294507070634</v>
      </c>
      <c r="U4" s="138">
        <f>_Emissions_!S20</f>
        <v>2.5949514839088024</v>
      </c>
      <c r="V4" s="138">
        <f>_Emissions_!T20</f>
        <v>2.4912896909579865</v>
      </c>
      <c r="W4" s="138">
        <f>_Emissions_!U20</f>
        <v>2.4102771540415211</v>
      </c>
      <c r="X4" s="138">
        <f>_Emissions_!V20</f>
        <v>2.2667768293800643</v>
      </c>
      <c r="Y4" s="138">
        <f>_Emissions_!W20</f>
        <v>2.2151553955481722</v>
      </c>
      <c r="Z4" s="138">
        <f>_Emissions_!X20</f>
        <v>2.085394692660866</v>
      </c>
      <c r="AA4" s="138">
        <f>_Emissions_!Y20</f>
        <v>1.9509494101558431</v>
      </c>
      <c r="AB4" s="138">
        <f>_Emissions_!Z20</f>
        <v>1.8680185658421824</v>
      </c>
      <c r="AC4" s="138">
        <f>_Emissions_!AA20</f>
        <v>2.0423751564995833</v>
      </c>
      <c r="AD4" s="138">
        <f>_Emissions_!AB20</f>
        <v>1.9942334798035712</v>
      </c>
    </row>
    <row r="5" spans="1:30" x14ac:dyDescent="0.25">
      <c r="A5" s="201"/>
      <c r="B5" s="136" t="str">
        <f t="shared" si="0"/>
        <v>Suite 3 Customer Only (Direct + Market)</v>
      </c>
      <c r="C5" s="136" t="str">
        <f>'RAW DATA INPUTS &gt;&gt;&gt;'!C5</f>
        <v>Suite 3 Customer Only</v>
      </c>
      <c r="D5" s="138">
        <f>_Emissions_!B30</f>
        <v>8.5154391413817514</v>
      </c>
      <c r="E5" s="138">
        <f>_Emissions_!C30</f>
        <v>8.3067217315291337</v>
      </c>
      <c r="F5" s="138">
        <f>_Emissions_!D30</f>
        <v>7.7863911562059265</v>
      </c>
      <c r="G5" s="138">
        <f>_Emissions_!E30</f>
        <v>7.3455913598586395</v>
      </c>
      <c r="H5" s="138">
        <f>_Emissions_!F30</f>
        <v>7.2084273841620385</v>
      </c>
      <c r="I5" s="138">
        <f>_Emissions_!G30</f>
        <v>4.8515178629091302</v>
      </c>
      <c r="J5" s="138">
        <f>_Emissions_!H30</f>
        <v>4.4068958606483761</v>
      </c>
      <c r="K5" s="138">
        <f>_Emissions_!I30</f>
        <v>4.0077172641112631</v>
      </c>
      <c r="L5" s="138">
        <f>_Emissions_!J30</f>
        <v>3.5998328284114596</v>
      </c>
      <c r="M5" s="138">
        <f>_Emissions_!K30</f>
        <v>3.2466006641407699</v>
      </c>
      <c r="N5" s="138">
        <f>_Emissions_!L30</f>
        <v>3.0741095296173242</v>
      </c>
      <c r="O5" s="138">
        <f>_Emissions_!M30</f>
        <v>3.0076385443891418</v>
      </c>
      <c r="P5" s="138">
        <f>_Emissions_!N30</f>
        <v>2.9082381586366268</v>
      </c>
      <c r="Q5" s="138">
        <f>_Emissions_!O30</f>
        <v>2.8056016037635563</v>
      </c>
      <c r="R5" s="138">
        <f>_Emissions_!P30</f>
        <v>2.7011350363176709</v>
      </c>
      <c r="S5" s="138">
        <f>_Emissions_!Q30</f>
        <v>2.6613902914846883</v>
      </c>
      <c r="T5" s="138">
        <f>_Emissions_!R30</f>
        <v>2.5813175351809421</v>
      </c>
      <c r="U5" s="138">
        <f>_Emissions_!S30</f>
        <v>2.5959221358482907</v>
      </c>
      <c r="V5" s="138">
        <f>_Emissions_!T30</f>
        <v>2.5267946318626935</v>
      </c>
      <c r="W5" s="138">
        <f>_Emissions_!U30</f>
        <v>2.4478561585541243</v>
      </c>
      <c r="X5" s="138">
        <f>_Emissions_!V30</f>
        <v>2.2983403629012447</v>
      </c>
      <c r="Y5" s="138">
        <f>_Emissions_!W30</f>
        <v>2.2398429368080506</v>
      </c>
      <c r="Z5" s="138">
        <f>_Emissions_!X30</f>
        <v>2.1273191389121751</v>
      </c>
      <c r="AA5" s="138">
        <f>_Emissions_!Y30</f>
        <v>1.9752770951165899</v>
      </c>
      <c r="AB5" s="138">
        <f>_Emissions_!Z30</f>
        <v>1.900599377485179</v>
      </c>
      <c r="AC5" s="138">
        <f>_Emissions_!AA30</f>
        <v>2.0607152790671988</v>
      </c>
      <c r="AD5" s="138">
        <f>_Emissions_!AB30</f>
        <v>2.0087871148572463</v>
      </c>
    </row>
    <row r="6" spans="1:30" x14ac:dyDescent="0.25">
      <c r="A6" s="201"/>
      <c r="B6" s="136" t="str">
        <f t="shared" si="0"/>
        <v>Suite 4 Pre-CBI (Direct + Market)</v>
      </c>
      <c r="C6" s="136" t="str">
        <f>'RAW DATA INPUTS &gt;&gt;&gt;'!C6</f>
        <v>Suite 4 Pre-CBI</v>
      </c>
      <c r="D6" s="138">
        <f>_Emissions_!B40</f>
        <v>8.5154391413817514</v>
      </c>
      <c r="E6" s="138">
        <f>_Emissions_!C40</f>
        <v>8.3011641573819013</v>
      </c>
      <c r="F6" s="138">
        <f>_Emissions_!D40</f>
        <v>7.7822851645040938</v>
      </c>
      <c r="G6" s="138">
        <f>_Emissions_!E40</f>
        <v>7.3355151006307562</v>
      </c>
      <c r="H6" s="138">
        <f>_Emissions_!F40</f>
        <v>7.1930719488272796</v>
      </c>
      <c r="I6" s="138">
        <f>_Emissions_!G40</f>
        <v>4.8378321034544003</v>
      </c>
      <c r="J6" s="138">
        <f>_Emissions_!H40</f>
        <v>4.3941197950833413</v>
      </c>
      <c r="K6" s="138">
        <f>_Emissions_!I40</f>
        <v>3.9957948859431607</v>
      </c>
      <c r="L6" s="138">
        <f>_Emissions_!J40</f>
        <v>3.5865493136883098</v>
      </c>
      <c r="M6" s="138">
        <f>_Emissions_!K40</f>
        <v>3.238648685605515</v>
      </c>
      <c r="N6" s="138">
        <f>_Emissions_!L40</f>
        <v>3.0589362284625068</v>
      </c>
      <c r="O6" s="138">
        <f>_Emissions_!M40</f>
        <v>2.9966537157268718</v>
      </c>
      <c r="P6" s="138">
        <f>_Emissions_!N40</f>
        <v>2.9002804700738416</v>
      </c>
      <c r="Q6" s="138">
        <f>_Emissions_!O40</f>
        <v>2.7979988276747587</v>
      </c>
      <c r="R6" s="138">
        <f>_Emissions_!P40</f>
        <v>2.6992785875481635</v>
      </c>
      <c r="S6" s="138">
        <f>_Emissions_!Q40</f>
        <v>2.6544919448285924</v>
      </c>
      <c r="T6" s="138">
        <f>_Emissions_!R40</f>
        <v>2.5626069826054945</v>
      </c>
      <c r="U6" s="138">
        <f>_Emissions_!S40</f>
        <v>2.5921880335732057</v>
      </c>
      <c r="V6" s="138">
        <f>_Emissions_!T40</f>
        <v>2.5064458548805146</v>
      </c>
      <c r="W6" s="138">
        <f>_Emissions_!U40</f>
        <v>2.4316863442222596</v>
      </c>
      <c r="X6" s="138">
        <f>_Emissions_!V40</f>
        <v>2.2875895146202936</v>
      </c>
      <c r="Y6" s="138">
        <f>_Emissions_!W40</f>
        <v>2.2307249553924802</v>
      </c>
      <c r="Z6" s="138">
        <f>_Emissions_!X40</f>
        <v>2.1116890591419679</v>
      </c>
      <c r="AA6" s="138">
        <f>_Emissions_!Y40</f>
        <v>1.9620255133309938</v>
      </c>
      <c r="AB6" s="138">
        <f>_Emissions_!Z40</f>
        <v>1.8932988441431049</v>
      </c>
      <c r="AC6" s="138">
        <f>_Emissions_!AA40</f>
        <v>2.0469775288032102</v>
      </c>
      <c r="AD6" s="138">
        <f>_Emissions_!AB40</f>
        <v>1.9985510146793017</v>
      </c>
    </row>
    <row r="7" spans="1:30" x14ac:dyDescent="0.25">
      <c r="A7" s="201"/>
      <c r="B7" s="136" t="str">
        <f>CONCATENATE(C7," (Direct + Market)")</f>
        <v>Suite 5 CBI (Direct + Market)</v>
      </c>
      <c r="C7" s="136" t="str">
        <f>'RAW DATA INPUTS &gt;&gt;&gt;'!C7</f>
        <v>Suite 5 CBI</v>
      </c>
      <c r="D7" s="138">
        <f>_Emissions_!B50</f>
        <v>8.5154391413817514</v>
      </c>
      <c r="E7" s="138">
        <f>_Emissions_!C50</f>
        <v>8.3021405675300866</v>
      </c>
      <c r="F7" s="138">
        <f>_Emissions_!D50</f>
        <v>7.7692094120549573</v>
      </c>
      <c r="G7" s="138">
        <f>_Emissions_!E50</f>
        <v>7.3384369641508895</v>
      </c>
      <c r="H7" s="138">
        <f>_Emissions_!F50</f>
        <v>7.1921972731127584</v>
      </c>
      <c r="I7" s="138">
        <f>_Emissions_!G50</f>
        <v>4.8388905677182912</v>
      </c>
      <c r="J7" s="138">
        <f>_Emissions_!H50</f>
        <v>4.3922148442385414</v>
      </c>
      <c r="K7" s="138">
        <f>_Emissions_!I50</f>
        <v>3.9964249001600356</v>
      </c>
      <c r="L7" s="138">
        <f>_Emissions_!J50</f>
        <v>3.5864858431387718</v>
      </c>
      <c r="M7" s="138">
        <f>_Emissions_!K50</f>
        <v>3.2353672660829327</v>
      </c>
      <c r="N7" s="138">
        <f>_Emissions_!L50</f>
        <v>3.0618212601888342</v>
      </c>
      <c r="O7" s="138">
        <f>_Emissions_!M50</f>
        <v>2.9945096325739318</v>
      </c>
      <c r="P7" s="138">
        <f>_Emissions_!N50</f>
        <v>2.8998258879874794</v>
      </c>
      <c r="Q7" s="138">
        <f>_Emissions_!O50</f>
        <v>2.7966379489745261</v>
      </c>
      <c r="R7" s="138">
        <f>_Emissions_!P50</f>
        <v>2.6943269754591181</v>
      </c>
      <c r="S7" s="138">
        <f>_Emissions_!Q50</f>
        <v>2.6462888068136396</v>
      </c>
      <c r="T7" s="138">
        <f>_Emissions_!R50</f>
        <v>2.5687924036868881</v>
      </c>
      <c r="U7" s="138">
        <f>_Emissions_!S50</f>
        <v>2.5901599079022799</v>
      </c>
      <c r="V7" s="138">
        <f>_Emissions_!T50</f>
        <v>2.5043177181776168</v>
      </c>
      <c r="W7" s="138">
        <f>_Emissions_!U50</f>
        <v>2.4134847705761389</v>
      </c>
      <c r="X7" s="138">
        <f>_Emissions_!V50</f>
        <v>2.2633735443724667</v>
      </c>
      <c r="Y7" s="138">
        <f>_Emissions_!W50</f>
        <v>2.2142349340695908</v>
      </c>
      <c r="Z7" s="138">
        <f>_Emissions_!X50</f>
        <v>2.0871638435266284</v>
      </c>
      <c r="AA7" s="138">
        <f>_Emissions_!Y50</f>
        <v>1.9520803616559901</v>
      </c>
      <c r="AB7" s="138">
        <f>_Emissions_!Z50</f>
        <v>1.8785196794896295</v>
      </c>
      <c r="AC7" s="138">
        <f>_Emissions_!AA50</f>
        <v>2.0542992750265903</v>
      </c>
      <c r="AD7" s="138">
        <f>_Emissions_!AB50</f>
        <v>2.0002016350443417</v>
      </c>
    </row>
    <row r="8" spans="1:30" x14ac:dyDescent="0.25">
      <c r="A8" s="201"/>
      <c r="B8" s="136" t="str">
        <f t="shared" si="0"/>
        <v>Suite 6 CEIP Preferred Portfolio (Direct + Market)</v>
      </c>
      <c r="C8" s="136" t="str">
        <f>'RAW DATA INPUTS &gt;&gt;&gt;'!C8</f>
        <v>Suite 6 CEIP Preferred Portfolio</v>
      </c>
      <c r="D8" s="138">
        <f>_Emissions_!B60</f>
        <v>8.5154391413817514</v>
      </c>
      <c r="E8" s="138">
        <f>_Emissions_!C60</f>
        <v>8.3014169583117763</v>
      </c>
      <c r="F8" s="138">
        <f>_Emissions_!D60</f>
        <v>7.7752098338392166</v>
      </c>
      <c r="G8" s="138">
        <f>_Emissions_!E60</f>
        <v>7.3407243918217455</v>
      </c>
      <c r="H8" s="138">
        <f>_Emissions_!F60</f>
        <v>7.2018705713180848</v>
      </c>
      <c r="I8" s="138">
        <f>_Emissions_!G60</f>
        <v>4.8389029844372802</v>
      </c>
      <c r="J8" s="138">
        <f>_Emissions_!H60</f>
        <v>4.3930746488797165</v>
      </c>
      <c r="K8" s="138">
        <f>_Emissions_!I60</f>
        <v>3.9972664162821259</v>
      </c>
      <c r="L8" s="138">
        <f>_Emissions_!J60</f>
        <v>3.5873593907213768</v>
      </c>
      <c r="M8" s="138">
        <f>_Emissions_!K60</f>
        <v>3.2350727622934055</v>
      </c>
      <c r="N8" s="138">
        <f>_Emissions_!L60</f>
        <v>3.0627940402828893</v>
      </c>
      <c r="O8" s="138">
        <f>_Emissions_!M60</f>
        <v>2.9973200295437694</v>
      </c>
      <c r="P8" s="138">
        <f>_Emissions_!N60</f>
        <v>2.9014482521037994</v>
      </c>
      <c r="Q8" s="138">
        <f>_Emissions_!O60</f>
        <v>2.7978807041631386</v>
      </c>
      <c r="R8" s="138">
        <f>_Emissions_!P60</f>
        <v>2.6934628602014885</v>
      </c>
      <c r="S8" s="138">
        <f>_Emissions_!Q60</f>
        <v>2.6510908203532724</v>
      </c>
      <c r="T8" s="138">
        <f>_Emissions_!R60</f>
        <v>2.5693442619990443</v>
      </c>
      <c r="U8" s="138">
        <f>_Emissions_!S60</f>
        <v>2.5971076448884598</v>
      </c>
      <c r="V8" s="138">
        <f>_Emissions_!T60</f>
        <v>2.5064292192288384</v>
      </c>
      <c r="W8" s="138">
        <f>_Emissions_!U60</f>
        <v>2.4249325938494697</v>
      </c>
      <c r="X8" s="138">
        <f>_Emissions_!V60</f>
        <v>2.2748794709809781</v>
      </c>
      <c r="Y8" s="138">
        <f>_Emissions_!W60</f>
        <v>2.2318339408712666</v>
      </c>
      <c r="Z8" s="138">
        <f>_Emissions_!X60</f>
        <v>2.1010528882824078</v>
      </c>
      <c r="AA8" s="138">
        <f>_Emissions_!Y60</f>
        <v>1.9678444410091349</v>
      </c>
      <c r="AB8" s="138">
        <f>_Emissions_!Z60</f>
        <v>1.8924150616425928</v>
      </c>
      <c r="AC8" s="138">
        <f>_Emissions_!AA60</f>
        <v>2.0633635142620106</v>
      </c>
      <c r="AD8" s="138">
        <f>_Emissions_!AB60</f>
        <v>2.0069407570304665</v>
      </c>
    </row>
    <row r="9" spans="1:30" s="142" customFormat="1" x14ac:dyDescent="0.25">
      <c r="A9" s="141"/>
      <c r="B9" s="120" t="s">
        <v>133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</row>
    <row r="10" spans="1:30" ht="14.45" customHeight="1" x14ac:dyDescent="0.25">
      <c r="A10" s="201" t="s">
        <v>131</v>
      </c>
      <c r="B10" s="136" t="str">
        <f t="shared" ref="B10:B15" si="1">CONCATENATE(C10," (Direct)")</f>
        <v>Suite 1 Least Cost (Direct)</v>
      </c>
      <c r="C10" s="136" t="str">
        <f>'RAW DATA INPUTS &gt;&gt;&gt;'!C3</f>
        <v>Suite 1 Least Cost</v>
      </c>
      <c r="D10" s="138">
        <f>_Emissions_!B$11</f>
        <v>6.5486885006806963</v>
      </c>
      <c r="E10" s="138">
        <f>_Emissions_!C$11</f>
        <v>6.7310235162490386</v>
      </c>
      <c r="F10" s="138">
        <f>_Emissions_!D$11</f>
        <v>6.6989718924013602</v>
      </c>
      <c r="G10" s="138">
        <f>_Emissions_!E$11</f>
        <v>6.582472315563189</v>
      </c>
      <c r="H10" s="138">
        <f>_Emissions_!F$11</f>
        <v>6.3025804266991781</v>
      </c>
      <c r="I10" s="138">
        <f>_Emissions_!G$11</f>
        <v>2.2452109196517407</v>
      </c>
      <c r="J10" s="138">
        <f>_Emissions_!H$11</f>
        <v>2.3255424046728663</v>
      </c>
      <c r="K10" s="138">
        <f>_Emissions_!I$11</f>
        <v>2.056642107283233</v>
      </c>
      <c r="L10" s="138">
        <f>_Emissions_!J$11</f>
        <v>1.8061495504632397</v>
      </c>
      <c r="M10" s="138">
        <f>_Emissions_!K$11</f>
        <v>1.6525965983940079</v>
      </c>
      <c r="N10" s="138">
        <f>_Emissions_!L$11</f>
        <v>1.5295241008795468</v>
      </c>
      <c r="O10" s="138">
        <f>_Emissions_!M$11</f>
        <v>1.4282434148464394</v>
      </c>
      <c r="P10" s="138">
        <f>_Emissions_!N$11</f>
        <v>1.3511918664903591</v>
      </c>
      <c r="Q10" s="138">
        <f>_Emissions_!O$11</f>
        <v>1.3375045446755987</v>
      </c>
      <c r="R10" s="138">
        <f>_Emissions_!P$11</f>
        <v>1.273190318258161</v>
      </c>
      <c r="S10" s="138">
        <f>_Emissions_!Q$11</f>
        <v>1.2764183004630423</v>
      </c>
      <c r="T10" s="138">
        <f>_Emissions_!R$11</f>
        <v>1.2291046413399112</v>
      </c>
      <c r="U10" s="138">
        <f>_Emissions_!S$11</f>
        <v>1.2355215491985383</v>
      </c>
      <c r="V10" s="138">
        <f>_Emissions_!T$11</f>
        <v>1.0881511908865265</v>
      </c>
      <c r="W10" s="138">
        <f>_Emissions_!U$11</f>
        <v>1.0117189441065217</v>
      </c>
      <c r="X10" s="138">
        <f>_Emissions_!V$11</f>
        <v>0.8362070951444347</v>
      </c>
      <c r="Y10" s="138">
        <f>_Emissions_!W$11</f>
        <v>0.81124457744930312</v>
      </c>
      <c r="Z10" s="138">
        <f>_Emissions_!X$11</f>
        <v>0.70136199698982016</v>
      </c>
      <c r="AA10" s="138">
        <f>_Emissions_!Y$11</f>
        <v>0.5944981341722726</v>
      </c>
      <c r="AB10" s="138">
        <f>_Emissions_!Z$11</f>
        <v>0.53123880426237591</v>
      </c>
      <c r="AC10" s="138">
        <f>_Emissions_!AA$11</f>
        <v>0.58853266863700959</v>
      </c>
      <c r="AD10" s="138">
        <f>_Emissions_!AB$11</f>
        <v>0.50437006949323959</v>
      </c>
    </row>
    <row r="11" spans="1:30" x14ac:dyDescent="0.25">
      <c r="A11" s="201"/>
      <c r="B11" s="136" t="str">
        <f t="shared" si="1"/>
        <v>Suite 2 PSE Only (Direct)</v>
      </c>
      <c r="C11" s="136" t="str">
        <f>'RAW DATA INPUTS &gt;&gt;&gt;'!C4</f>
        <v>Suite 2 PSE Only</v>
      </c>
      <c r="D11" s="138">
        <f>_Emissions_!B21</f>
        <v>6.5486885006806963</v>
      </c>
      <c r="E11" s="138">
        <f>_Emissions_!C21</f>
        <v>6.7303302564834144</v>
      </c>
      <c r="F11" s="138">
        <f>_Emissions_!D21</f>
        <v>6.7055008647848862</v>
      </c>
      <c r="G11" s="138">
        <f>_Emissions_!E21</f>
        <v>6.5773235296535635</v>
      </c>
      <c r="H11" s="138">
        <f>_Emissions_!F21</f>
        <v>6.295893059245353</v>
      </c>
      <c r="I11" s="138">
        <f>_Emissions_!G21</f>
        <v>2.2467002301986159</v>
      </c>
      <c r="J11" s="138">
        <f>_Emissions_!H21</f>
        <v>2.325650426157241</v>
      </c>
      <c r="K11" s="138">
        <f>_Emissions_!I21</f>
        <v>2.061020119001983</v>
      </c>
      <c r="L11" s="138">
        <f>_Emissions_!J21</f>
        <v>1.8032109196038646</v>
      </c>
      <c r="M11" s="138">
        <f>_Emissions_!K21</f>
        <v>1.656837412847133</v>
      </c>
      <c r="N11" s="138">
        <f>_Emissions_!L21</f>
        <v>1.5303555598639218</v>
      </c>
      <c r="O11" s="138">
        <f>_Emissions_!M21</f>
        <v>1.4264032312526895</v>
      </c>
      <c r="P11" s="138">
        <f>_Emissions_!N21</f>
        <v>1.3477744035997345</v>
      </c>
      <c r="Q11" s="138">
        <f>_Emissions_!O21</f>
        <v>1.332583855222474</v>
      </c>
      <c r="R11" s="138">
        <f>_Emissions_!P21</f>
        <v>1.2719415975550359</v>
      </c>
      <c r="S11" s="138">
        <f>_Emissions_!Q21</f>
        <v>1.2748643844474172</v>
      </c>
      <c r="T11" s="138">
        <f>_Emissions_!R21</f>
        <v>1.2208831021858586</v>
      </c>
      <c r="U11" s="138">
        <f>_Emissions_!S21</f>
        <v>1.2400383460146074</v>
      </c>
      <c r="V11" s="138">
        <f>_Emissions_!T21</f>
        <v>1.0915739595327665</v>
      </c>
      <c r="W11" s="138">
        <f>_Emissions_!U21</f>
        <v>1.0064242608332061</v>
      </c>
      <c r="X11" s="138">
        <f>_Emissions_!V21</f>
        <v>0.83533559183327699</v>
      </c>
      <c r="Y11" s="138">
        <f>_Emissions_!W21</f>
        <v>0.8261660093188099</v>
      </c>
      <c r="Z11" s="138">
        <f>_Emissions_!X21</f>
        <v>0.71130036538074104</v>
      </c>
      <c r="AA11" s="138">
        <f>_Emissions_!Y21</f>
        <v>0.59668188337881567</v>
      </c>
      <c r="AB11" s="138">
        <f>_Emissions_!Z21</f>
        <v>0.51120785391829004</v>
      </c>
      <c r="AC11" s="138">
        <f>_Emissions_!AA21</f>
        <v>0.58625172784683355</v>
      </c>
      <c r="AD11" s="138">
        <f>_Emissions_!AB21</f>
        <v>0.5032470508237763</v>
      </c>
    </row>
    <row r="12" spans="1:30" x14ac:dyDescent="0.25">
      <c r="A12" s="201"/>
      <c r="B12" s="136" t="str">
        <f t="shared" si="1"/>
        <v>Suite 3 Customer Only (Direct)</v>
      </c>
      <c r="C12" s="136" t="str">
        <f>'RAW DATA INPUTS &gt;&gt;&gt;'!C5</f>
        <v>Suite 3 Customer Only</v>
      </c>
      <c r="D12" s="138">
        <f>_Emissions_!B31</f>
        <v>6.5486885006806963</v>
      </c>
      <c r="E12" s="138">
        <f>_Emissions_!C31</f>
        <v>6.7440557291396637</v>
      </c>
      <c r="F12" s="138">
        <f>_Emissions_!D31</f>
        <v>6.7305250636982441</v>
      </c>
      <c r="G12" s="138">
        <f>_Emissions_!E31</f>
        <v>6.5868336127617706</v>
      </c>
      <c r="H12" s="138">
        <f>_Emissions_!F31</f>
        <v>6.304143038485555</v>
      </c>
      <c r="I12" s="138">
        <f>_Emissions_!G31</f>
        <v>2.2436574391829902</v>
      </c>
      <c r="J12" s="138">
        <f>_Emissions_!H31</f>
        <v>2.3279603831884912</v>
      </c>
      <c r="K12" s="138">
        <f>_Emissions_!I31</f>
        <v>2.0573965291582335</v>
      </c>
      <c r="L12" s="138">
        <f>_Emissions_!J31</f>
        <v>1.8075419430413648</v>
      </c>
      <c r="M12" s="138">
        <f>_Emissions_!K31</f>
        <v>1.6523211530815076</v>
      </c>
      <c r="N12" s="138">
        <f>_Emissions_!L31</f>
        <v>1.5308432922857966</v>
      </c>
      <c r="O12" s="138">
        <f>_Emissions_!M31</f>
        <v>1.4274902214870644</v>
      </c>
      <c r="P12" s="138">
        <f>_Emissions_!N31</f>
        <v>1.3484651828966094</v>
      </c>
      <c r="Q12" s="138">
        <f>_Emissions_!O31</f>
        <v>1.3323487067849737</v>
      </c>
      <c r="R12" s="138">
        <f>_Emissions_!P31</f>
        <v>1.2684368983362859</v>
      </c>
      <c r="S12" s="138">
        <f>_Emissions_!Q31</f>
        <v>1.2780196849407734</v>
      </c>
      <c r="T12" s="138">
        <f>_Emissions_!R31</f>
        <v>1.2308077035520171</v>
      </c>
      <c r="U12" s="138">
        <f>_Emissions_!S31</f>
        <v>1.2229898122371732</v>
      </c>
      <c r="V12" s="138">
        <f>_Emissions_!T31</f>
        <v>1.1232982036621786</v>
      </c>
      <c r="W12" s="138">
        <f>_Emissions_!U31</f>
        <v>1.0405220714334869</v>
      </c>
      <c r="X12" s="138">
        <f>_Emissions_!V31</f>
        <v>0.84645368946451227</v>
      </c>
      <c r="Y12" s="138">
        <f>_Emissions_!W31</f>
        <v>0.83268648005447554</v>
      </c>
      <c r="Z12" s="138">
        <f>_Emissions_!X31</f>
        <v>0.73941444198188511</v>
      </c>
      <c r="AA12" s="138">
        <f>_Emissions_!Y31</f>
        <v>0.60101814362509254</v>
      </c>
      <c r="AB12" s="138">
        <f>_Emissions_!Z31</f>
        <v>0.52628033273729913</v>
      </c>
      <c r="AC12" s="138">
        <f>_Emissions_!AA31</f>
        <v>0.58380428037343646</v>
      </c>
      <c r="AD12" s="138">
        <f>_Emissions_!AB31</f>
        <v>0.50170195539005125</v>
      </c>
    </row>
    <row r="13" spans="1:30" x14ac:dyDescent="0.25">
      <c r="A13" s="201"/>
      <c r="B13" s="136" t="str">
        <f t="shared" si="1"/>
        <v>Suite 4 Pre-CBI (Direct)</v>
      </c>
      <c r="C13" s="136" t="str">
        <f>'RAW DATA INPUTS &gt;&gt;&gt;'!C6</f>
        <v>Suite 4 Pre-CBI</v>
      </c>
      <c r="D13" s="138">
        <f>_Emissions_!B$41</f>
        <v>6.5486885006806963</v>
      </c>
      <c r="E13" s="138">
        <f>_Emissions_!C$41</f>
        <v>6.7343998912490388</v>
      </c>
      <c r="F13" s="138">
        <f>_Emissions_!D$41</f>
        <v>6.7237634076883008</v>
      </c>
      <c r="G13" s="138">
        <f>_Emissions_!E$41</f>
        <v>6.5751154468053929</v>
      </c>
      <c r="H13" s="138">
        <f>_Emissions_!F$41</f>
        <v>6.299220707706791</v>
      </c>
      <c r="I13" s="138">
        <f>_Emissions_!G$41</f>
        <v>2.2448668591048655</v>
      </c>
      <c r="J13" s="138">
        <f>_Emissions_!H$41</f>
        <v>2.3280955765478661</v>
      </c>
      <c r="K13" s="138">
        <f>_Emissions_!I$41</f>
        <v>2.0591972107988585</v>
      </c>
      <c r="L13" s="138">
        <f>_Emissions_!J$41</f>
        <v>1.8035108629632397</v>
      </c>
      <c r="M13" s="138">
        <f>_Emissions_!K$41</f>
        <v>1.6630794929252577</v>
      </c>
      <c r="N13" s="138">
        <f>_Emissions_!L$41</f>
        <v>1.524983964160797</v>
      </c>
      <c r="O13" s="138">
        <f>_Emissions_!M$41</f>
        <v>1.4302899910183144</v>
      </c>
      <c r="P13" s="138">
        <f>_Emissions_!N$41</f>
        <v>1.3468313762559843</v>
      </c>
      <c r="Q13" s="138">
        <f>_Emissions_!O$41</f>
        <v>1.3355394743630986</v>
      </c>
      <c r="R13" s="138">
        <f>_Emissions_!P$41</f>
        <v>1.280730544820661</v>
      </c>
      <c r="S13" s="138">
        <f>_Emissions_!Q$41</f>
        <v>1.2815886442130424</v>
      </c>
      <c r="T13" s="138">
        <f>_Emissions_!R$41</f>
        <v>1.2139292125183472</v>
      </c>
      <c r="U13" s="138">
        <f>_Emissions_!S$41</f>
        <v>1.2359394766008034</v>
      </c>
      <c r="V13" s="138">
        <f>_Emissions_!T$41</f>
        <v>1.1026424573202422</v>
      </c>
      <c r="W13" s="138">
        <f>_Emissions_!U$41</f>
        <v>1.0206965639337922</v>
      </c>
      <c r="X13" s="138">
        <f>_Emissions_!V$41</f>
        <v>0.84862060318581611</v>
      </c>
      <c r="Y13" s="138">
        <f>_Emissions_!W$41</f>
        <v>0.83658163911622019</v>
      </c>
      <c r="Z13" s="138">
        <f>_Emissions_!X$41</f>
        <v>0.71923425498542537</v>
      </c>
      <c r="AA13" s="138">
        <f>_Emissions_!Y$41</f>
        <v>0.59505181543640906</v>
      </c>
      <c r="AB13" s="138">
        <f>_Emissions_!Z$41</f>
        <v>0.53010331404909738</v>
      </c>
      <c r="AC13" s="138">
        <f>_Emissions_!AA$41</f>
        <v>0.5804094345671853</v>
      </c>
      <c r="AD13" s="138">
        <f>_Emissions_!AB$41</f>
        <v>0.49544971295637419</v>
      </c>
    </row>
    <row r="14" spans="1:30" x14ac:dyDescent="0.25">
      <c r="A14" s="201"/>
      <c r="B14" s="136" t="str">
        <f>CONCATENATE(C14," (Direct)")</f>
        <v>Suite 5 CBI (Direct)</v>
      </c>
      <c r="C14" s="136" t="str">
        <f>'RAW DATA INPUTS &gt;&gt;&gt;'!C7</f>
        <v>Suite 5 CBI</v>
      </c>
      <c r="D14" s="138">
        <f>_Emissions_!B51</f>
        <v>6.5486885006806963</v>
      </c>
      <c r="E14" s="138">
        <f>_Emissions_!C51</f>
        <v>6.7400679107802892</v>
      </c>
      <c r="F14" s="138">
        <f>_Emissions_!D51</f>
        <v>6.7106703136982446</v>
      </c>
      <c r="G14" s="138">
        <f>_Emissions_!E51</f>
        <v>6.5770355954826609</v>
      </c>
      <c r="H14" s="138">
        <f>_Emissions_!F51</f>
        <v>6.2964058868881612</v>
      </c>
      <c r="I14" s="138">
        <f>_Emissions_!G51</f>
        <v>2.2455221325423662</v>
      </c>
      <c r="J14" s="138">
        <f>_Emissions_!H51</f>
        <v>2.3248490648291167</v>
      </c>
      <c r="K14" s="138">
        <f>_Emissions_!I51</f>
        <v>2.0590444471269835</v>
      </c>
      <c r="L14" s="138">
        <f>_Emissions_!J51</f>
        <v>1.8024111149163644</v>
      </c>
      <c r="M14" s="138">
        <f>_Emissions_!K51</f>
        <v>1.6524928288627578</v>
      </c>
      <c r="N14" s="138">
        <f>_Emissions_!L51</f>
        <v>1.5269630208014218</v>
      </c>
      <c r="O14" s="138">
        <f>_Emissions_!M51</f>
        <v>1.4267980847683144</v>
      </c>
      <c r="P14" s="138">
        <f>_Emissions_!N51</f>
        <v>1.3504394114122344</v>
      </c>
      <c r="Q14" s="138">
        <f>_Emissions_!O51</f>
        <v>1.3345481872537237</v>
      </c>
      <c r="R14" s="138">
        <f>_Emissions_!P51</f>
        <v>1.2740199706019106</v>
      </c>
      <c r="S14" s="138">
        <f>_Emissions_!Q51</f>
        <v>1.2717143356192924</v>
      </c>
      <c r="T14" s="138">
        <f>_Emissions_!R51</f>
        <v>1.2286048834358583</v>
      </c>
      <c r="U14" s="138">
        <f>_Emissions_!S51</f>
        <v>1.2330176594356599</v>
      </c>
      <c r="V14" s="138">
        <f>_Emissions_!T51</f>
        <v>1.1179720739469818</v>
      </c>
      <c r="W14" s="138">
        <f>_Emissions_!U51</f>
        <v>1.0179796616281889</v>
      </c>
      <c r="X14" s="138">
        <f>_Emissions_!V51</f>
        <v>0.82687965619484927</v>
      </c>
      <c r="Y14" s="138">
        <f>_Emissions_!W51</f>
        <v>0.82445879584835091</v>
      </c>
      <c r="Z14" s="138">
        <f>_Emissions_!X51</f>
        <v>0.69796635880622593</v>
      </c>
      <c r="AA14" s="138">
        <f>_Emissions_!Y51</f>
        <v>0.59086622303946013</v>
      </c>
      <c r="AB14" s="138">
        <f>_Emissions_!Z51</f>
        <v>0.52721310039732461</v>
      </c>
      <c r="AC14" s="138">
        <f>_Emissions_!AA51</f>
        <v>0.59896115323730781</v>
      </c>
      <c r="AD14" s="138">
        <f>_Emissions_!AB51</f>
        <v>0.51086758997401427</v>
      </c>
    </row>
    <row r="15" spans="1:30" x14ac:dyDescent="0.25">
      <c r="A15" s="161"/>
      <c r="B15" s="136" t="str">
        <f t="shared" si="1"/>
        <v>Suite 6 CEIP Preferred Portfolio (Direct)</v>
      </c>
      <c r="C15" s="136" t="str">
        <f>'RAW DATA INPUTS &gt;&gt;&gt;'!C8</f>
        <v>Suite 6 CEIP Preferred Portfolio</v>
      </c>
      <c r="D15" s="138">
        <f>_Emissions_!B$61</f>
        <v>6.5486885006806963</v>
      </c>
      <c r="E15" s="138">
        <f>_Emissions_!C$61</f>
        <v>6.7317202857802894</v>
      </c>
      <c r="F15" s="138">
        <f>_Emissions_!D$61</f>
        <v>6.7165524758076192</v>
      </c>
      <c r="G15" s="138">
        <f>_Emissions_!E$61</f>
        <v>6.5824184279940532</v>
      </c>
      <c r="H15" s="138">
        <f>_Emissions_!F$61</f>
        <v>6.3088706312584533</v>
      </c>
      <c r="I15" s="138">
        <f>_Emissions_!G$61</f>
        <v>2.2427444880111156</v>
      </c>
      <c r="J15" s="138">
        <f>_Emissions_!H$61</f>
        <v>2.3248345667822417</v>
      </c>
      <c r="K15" s="138">
        <f>_Emissions_!I$61</f>
        <v>2.0590925877519837</v>
      </c>
      <c r="L15" s="138">
        <f>_Emissions_!J$61</f>
        <v>1.8026360406976145</v>
      </c>
      <c r="M15" s="138">
        <f>_Emissions_!K$61</f>
        <v>1.6519590358940079</v>
      </c>
      <c r="N15" s="138">
        <f>_Emissions_!L$61</f>
        <v>1.527149891895172</v>
      </c>
      <c r="O15" s="138">
        <f>_Emissions_!M$61</f>
        <v>1.4278797468776896</v>
      </c>
      <c r="P15" s="138">
        <f>_Emissions_!N$61</f>
        <v>1.3511075090684845</v>
      </c>
      <c r="Q15" s="138">
        <f>_Emissions_!O$61</f>
        <v>1.3340224665505986</v>
      </c>
      <c r="R15" s="138">
        <f>_Emissions_!P$61</f>
        <v>1.2712851366175359</v>
      </c>
      <c r="S15" s="138">
        <f>_Emissions_!Q$61</f>
        <v>1.2777929996817925</v>
      </c>
      <c r="T15" s="138">
        <f>_Emissions_!R$61</f>
        <v>1.2248313519895169</v>
      </c>
      <c r="U15" s="138">
        <f>_Emissions_!S$61</f>
        <v>1.2355111493801172</v>
      </c>
      <c r="V15" s="138">
        <f>_Emissions_!T$61</f>
        <v>1.1080929832983308</v>
      </c>
      <c r="W15" s="138">
        <f>_Emissions_!U$61</f>
        <v>1.0187821873239897</v>
      </c>
      <c r="X15" s="138">
        <f>_Emissions_!V$61</f>
        <v>0.81938997199074803</v>
      </c>
      <c r="Y15" s="138">
        <f>_Emissions_!W$61</f>
        <v>0.82642344009170676</v>
      </c>
      <c r="Z15" s="138">
        <f>_Emissions_!X$61</f>
        <v>0.69576919752082533</v>
      </c>
      <c r="AA15" s="138">
        <f>_Emissions_!Y$61</f>
        <v>0.59481914747030751</v>
      </c>
      <c r="AB15" s="138">
        <f>_Emissions_!Z$61</f>
        <v>0.52812496720537783</v>
      </c>
      <c r="AC15" s="138">
        <f>_Emissions_!AA$61</f>
        <v>0.59493409463390567</v>
      </c>
      <c r="AD15" s="138">
        <f>_Emissions_!AB$61</f>
        <v>0.50515102976698167</v>
      </c>
    </row>
    <row r="16" spans="1:30" x14ac:dyDescent="0.25">
      <c r="B16" s="139" t="s">
        <v>53</v>
      </c>
      <c r="C16" s="136"/>
      <c r="D16" s="140">
        <f>E20</f>
        <v>6.9460642630194904</v>
      </c>
      <c r="E16" s="140">
        <f t="shared" ref="E16:AC16" si="2">F20</f>
        <v>6.9460642630194904</v>
      </c>
      <c r="F16" s="140">
        <f t="shared" si="2"/>
        <v>6.9460642630194904</v>
      </c>
      <c r="G16" s="140">
        <f t="shared" si="2"/>
        <v>6.9460642630194904</v>
      </c>
      <c r="H16" s="140">
        <f t="shared" si="2"/>
        <v>6.9460642630194904</v>
      </c>
      <c r="I16" s="140">
        <f t="shared" si="2"/>
        <v>6.9460642630194904</v>
      </c>
      <c r="J16" s="140">
        <f t="shared" si="2"/>
        <v>6.9460642630194904</v>
      </c>
      <c r="K16" s="140">
        <f t="shared" si="2"/>
        <v>6.9460642630194904</v>
      </c>
      <c r="L16" s="140">
        <f t="shared" si="2"/>
        <v>6.9460642630194904</v>
      </c>
      <c r="M16" s="140">
        <f t="shared" si="2"/>
        <v>6.9460642630194904</v>
      </c>
      <c r="N16" s="140">
        <f t="shared" si="2"/>
        <v>6.9460642630194904</v>
      </c>
      <c r="O16" s="140">
        <f t="shared" si="2"/>
        <v>6.9460642630194904</v>
      </c>
      <c r="P16" s="140">
        <f t="shared" si="2"/>
        <v>6.9460642630194904</v>
      </c>
      <c r="Q16" s="140">
        <f t="shared" si="2"/>
        <v>6.9460642630194904</v>
      </c>
      <c r="R16" s="140">
        <f t="shared" si="2"/>
        <v>6.9460642630194904</v>
      </c>
      <c r="S16" s="140">
        <f t="shared" si="2"/>
        <v>6.9460642630194904</v>
      </c>
      <c r="T16" s="140">
        <f t="shared" si="2"/>
        <v>6.9460642630194904</v>
      </c>
      <c r="U16" s="140">
        <f t="shared" si="2"/>
        <v>6.9460642630194904</v>
      </c>
      <c r="V16" s="140">
        <f t="shared" si="2"/>
        <v>6.9460642630194904</v>
      </c>
      <c r="W16" s="140">
        <f t="shared" si="2"/>
        <v>6.9460642630194904</v>
      </c>
      <c r="X16" s="140">
        <f t="shared" si="2"/>
        <v>6.9460642630194904</v>
      </c>
      <c r="Y16" s="140">
        <f t="shared" si="2"/>
        <v>6.9460642630194904</v>
      </c>
      <c r="Z16" s="140">
        <f t="shared" si="2"/>
        <v>6.9460642630194904</v>
      </c>
      <c r="AA16" s="140">
        <f t="shared" si="2"/>
        <v>6.9460642630194904</v>
      </c>
      <c r="AB16" s="140">
        <f t="shared" si="2"/>
        <v>6.9460642630194904</v>
      </c>
      <c r="AC16" s="140">
        <f t="shared" si="2"/>
        <v>6.9460642630194904</v>
      </c>
      <c r="AD16" s="140">
        <f>AC16</f>
        <v>6.9460642630194904</v>
      </c>
    </row>
    <row r="18" spans="1:30" x14ac:dyDescent="0.25">
      <c r="A18" t="s">
        <v>9</v>
      </c>
      <c r="B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</row>
    <row r="19" spans="1:30" x14ac:dyDescent="0.25">
      <c r="B19" s="83"/>
      <c r="D19" s="83"/>
      <c r="E19" s="95">
        <v>2022</v>
      </c>
      <c r="F19" s="95">
        <f t="shared" ref="F19:AB19" si="3">E19+1</f>
        <v>2023</v>
      </c>
      <c r="G19" s="95">
        <f t="shared" si="3"/>
        <v>2024</v>
      </c>
      <c r="H19" s="95">
        <f t="shared" si="3"/>
        <v>2025</v>
      </c>
      <c r="I19" s="95">
        <f t="shared" si="3"/>
        <v>2026</v>
      </c>
      <c r="J19" s="95">
        <f t="shared" si="3"/>
        <v>2027</v>
      </c>
      <c r="K19" s="95">
        <f t="shared" si="3"/>
        <v>2028</v>
      </c>
      <c r="L19" s="95">
        <f t="shared" si="3"/>
        <v>2029</v>
      </c>
      <c r="M19" s="95">
        <f t="shared" si="3"/>
        <v>2030</v>
      </c>
      <c r="N19" s="95">
        <f t="shared" si="3"/>
        <v>2031</v>
      </c>
      <c r="O19" s="95">
        <f t="shared" si="3"/>
        <v>2032</v>
      </c>
      <c r="P19" s="95">
        <f t="shared" si="3"/>
        <v>2033</v>
      </c>
      <c r="Q19" s="95">
        <f t="shared" si="3"/>
        <v>2034</v>
      </c>
      <c r="R19" s="95">
        <f t="shared" si="3"/>
        <v>2035</v>
      </c>
      <c r="S19" s="95">
        <f t="shared" si="3"/>
        <v>2036</v>
      </c>
      <c r="T19" s="95">
        <f t="shared" si="3"/>
        <v>2037</v>
      </c>
      <c r="U19" s="95">
        <f t="shared" si="3"/>
        <v>2038</v>
      </c>
      <c r="V19" s="95">
        <f t="shared" si="3"/>
        <v>2039</v>
      </c>
      <c r="W19" s="95">
        <f t="shared" si="3"/>
        <v>2040</v>
      </c>
      <c r="X19" s="95">
        <f t="shared" si="3"/>
        <v>2041</v>
      </c>
      <c r="Y19" s="95">
        <f t="shared" si="3"/>
        <v>2042</v>
      </c>
      <c r="Z19" s="95">
        <f t="shared" si="3"/>
        <v>2043</v>
      </c>
      <c r="AA19" s="95">
        <f t="shared" si="3"/>
        <v>2044</v>
      </c>
      <c r="AB19" s="95">
        <f t="shared" si="3"/>
        <v>2045</v>
      </c>
      <c r="AC19" s="83"/>
      <c r="AD19" s="83"/>
    </row>
    <row r="20" spans="1:30" x14ac:dyDescent="0.25">
      <c r="A20" s="14" t="s">
        <v>53</v>
      </c>
      <c r="B20" s="97">
        <v>6.9460642630194904</v>
      </c>
      <c r="D20" s="97">
        <v>6.9460642630194904</v>
      </c>
      <c r="E20" s="97">
        <v>6.9460642630194904</v>
      </c>
      <c r="F20" s="97">
        <v>6.9460642630194904</v>
      </c>
      <c r="G20" s="97">
        <v>6.9460642630194904</v>
      </c>
      <c r="H20" s="97">
        <v>6.9460642630194904</v>
      </c>
      <c r="I20" s="97">
        <v>6.9460642630194904</v>
      </c>
      <c r="J20" s="97">
        <v>6.9460642630194904</v>
      </c>
      <c r="K20" s="97">
        <v>6.9460642630194904</v>
      </c>
      <c r="L20" s="97">
        <v>6.9460642630194904</v>
      </c>
      <c r="M20" s="97">
        <v>6.9460642630194904</v>
      </c>
      <c r="N20" s="97">
        <v>6.9460642630194904</v>
      </c>
      <c r="O20" s="97">
        <v>6.9460642630194904</v>
      </c>
      <c r="P20" s="97">
        <v>6.9460642630194904</v>
      </c>
      <c r="Q20" s="97">
        <v>6.9460642630194904</v>
      </c>
      <c r="R20" s="97">
        <v>6.9460642630194904</v>
      </c>
      <c r="S20" s="97">
        <v>6.9460642630194904</v>
      </c>
      <c r="T20" s="97">
        <v>6.9460642630194904</v>
      </c>
      <c r="U20" s="97">
        <v>6.9460642630194904</v>
      </c>
      <c r="V20" s="97">
        <v>6.9460642630194904</v>
      </c>
      <c r="W20" s="97">
        <v>6.9460642630194904</v>
      </c>
      <c r="X20" s="97">
        <v>6.9460642630194904</v>
      </c>
      <c r="Y20" s="97">
        <v>6.9460642630194904</v>
      </c>
      <c r="Z20" s="97">
        <v>6.9460642630194904</v>
      </c>
      <c r="AA20" s="97">
        <v>6.9460642630194904</v>
      </c>
      <c r="AB20" s="97">
        <v>6.9460642630194904</v>
      </c>
      <c r="AC20" s="97">
        <v>6.9460642630194904</v>
      </c>
      <c r="AD20" s="97">
        <v>6.9460642630194904</v>
      </c>
    </row>
    <row r="21" spans="1:30" x14ac:dyDescent="0.25">
      <c r="A21" s="15" t="s">
        <v>10</v>
      </c>
      <c r="B21" s="83"/>
      <c r="D21" s="83"/>
      <c r="E21" s="98">
        <f t="shared" ref="E21:AB21" si="4">E20*75%</f>
        <v>5.2095481972646178</v>
      </c>
      <c r="F21" s="98">
        <f t="shared" si="4"/>
        <v>5.2095481972646178</v>
      </c>
      <c r="G21" s="98">
        <f t="shared" si="4"/>
        <v>5.2095481972646178</v>
      </c>
      <c r="H21" s="98">
        <f t="shared" si="4"/>
        <v>5.2095481972646178</v>
      </c>
      <c r="I21" s="98">
        <f t="shared" si="4"/>
        <v>5.2095481972646178</v>
      </c>
      <c r="J21" s="98">
        <f t="shared" si="4"/>
        <v>5.2095481972646178</v>
      </c>
      <c r="K21" s="98">
        <f t="shared" si="4"/>
        <v>5.2095481972646178</v>
      </c>
      <c r="L21" s="98">
        <f t="shared" si="4"/>
        <v>5.2095481972646178</v>
      </c>
      <c r="M21" s="98">
        <f t="shared" si="4"/>
        <v>5.2095481972646178</v>
      </c>
      <c r="N21" s="98">
        <f t="shared" si="4"/>
        <v>5.2095481972646178</v>
      </c>
      <c r="O21" s="98">
        <f t="shared" si="4"/>
        <v>5.2095481972646178</v>
      </c>
      <c r="P21" s="98">
        <f t="shared" si="4"/>
        <v>5.2095481972646178</v>
      </c>
      <c r="Q21" s="98">
        <f t="shared" si="4"/>
        <v>5.2095481972646178</v>
      </c>
      <c r="R21" s="98">
        <f t="shared" si="4"/>
        <v>5.2095481972646178</v>
      </c>
      <c r="S21" s="98">
        <f t="shared" si="4"/>
        <v>5.2095481972646178</v>
      </c>
      <c r="T21" s="98">
        <f t="shared" si="4"/>
        <v>5.2095481972646178</v>
      </c>
      <c r="U21" s="98">
        <f t="shared" si="4"/>
        <v>5.2095481972646178</v>
      </c>
      <c r="V21" s="98">
        <f t="shared" si="4"/>
        <v>5.2095481972646178</v>
      </c>
      <c r="W21" s="98">
        <f t="shared" si="4"/>
        <v>5.2095481972646178</v>
      </c>
      <c r="X21" s="98">
        <f t="shared" si="4"/>
        <v>5.2095481972646178</v>
      </c>
      <c r="Y21" s="98">
        <f t="shared" si="4"/>
        <v>5.2095481972646178</v>
      </c>
      <c r="Z21" s="98">
        <f t="shared" si="4"/>
        <v>5.2095481972646178</v>
      </c>
      <c r="AA21" s="98">
        <f t="shared" si="4"/>
        <v>5.2095481972646178</v>
      </c>
      <c r="AB21" s="98">
        <f t="shared" si="4"/>
        <v>5.2095481972646178</v>
      </c>
      <c r="AC21" s="98"/>
      <c r="AD21" s="83"/>
    </row>
    <row r="22" spans="1:30" x14ac:dyDescent="0.25">
      <c r="A22" s="15" t="s">
        <v>47</v>
      </c>
      <c r="B22" s="83"/>
      <c r="D22" s="83"/>
      <c r="E22" s="83">
        <v>9.510065885235063</v>
      </c>
      <c r="F22" s="83">
        <v>9.4491309292565635</v>
      </c>
      <c r="G22" s="83">
        <v>8.935339302402614</v>
      </c>
      <c r="H22" s="83">
        <v>6.136463230893531</v>
      </c>
      <c r="I22" s="83">
        <v>6.2217085908761183</v>
      </c>
      <c r="J22" s="83">
        <v>5.6185395469395258</v>
      </c>
      <c r="K22" s="83">
        <v>5.2285918935605276</v>
      </c>
      <c r="L22" s="83">
        <v>4.8590032001656382</v>
      </c>
      <c r="M22" s="83">
        <v>4.6949550586664621</v>
      </c>
      <c r="N22" s="83">
        <v>4.3760799276335058</v>
      </c>
      <c r="O22" s="83">
        <v>4.2550285378862771</v>
      </c>
      <c r="P22" s="83">
        <v>4.1812589996978868</v>
      </c>
      <c r="Q22" s="83">
        <v>3.992639823773509</v>
      </c>
      <c r="R22" s="83">
        <v>3.9218163288832391</v>
      </c>
      <c r="S22" s="83">
        <v>3.8293221604709831</v>
      </c>
      <c r="T22" s="83">
        <v>3.734714230463255</v>
      </c>
      <c r="U22" s="83">
        <v>3.578860089262677</v>
      </c>
      <c r="V22" s="83">
        <v>3.4723519269372192</v>
      </c>
      <c r="W22" s="83">
        <v>3.3443561285292089</v>
      </c>
      <c r="X22" s="83">
        <v>3.1366608671015341</v>
      </c>
      <c r="Y22" s="83">
        <v>2.8883617993301169</v>
      </c>
      <c r="Z22" s="83">
        <v>2.1236836178597249</v>
      </c>
      <c r="AA22" s="83">
        <v>1.989893965109653</v>
      </c>
      <c r="AB22" s="83">
        <v>2.127261916481137</v>
      </c>
      <c r="AC22" s="83"/>
      <c r="AD22" s="83"/>
    </row>
  </sheetData>
  <mergeCells count="2">
    <mergeCell ref="A4:A8"/>
    <mergeCell ref="A10:A14"/>
  </mergeCells>
  <pageMargins left="0.7" right="0.7" top="0.75" bottom="0.75" header="0.3" footer="0.3"/>
  <pageSetup orientation="portrait" horizontalDpi="90" verticalDpi="90" r:id="rId1"/>
  <headerFooter>
    <oddHeader>&amp;LAppendix A: AURORA Detailed Output&amp;RDraft Clean Energy Implementation Plan</oddHeader>
    <oddFooter>&amp;LOCTOBER 15, 2021&amp;C&amp;P of &amp;N&amp;RPuget Sound Energy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B3:S24"/>
  <sheetViews>
    <sheetView view="pageLayout" zoomScaleNormal="85" workbookViewId="0">
      <selection activeCell="D43" sqref="D43"/>
    </sheetView>
  </sheetViews>
  <sheetFormatPr defaultRowHeight="15" x14ac:dyDescent="0.25"/>
  <cols>
    <col min="6" max="6" width="52" customWidth="1"/>
    <col min="7" max="7" width="9.140625" customWidth="1"/>
    <col min="19" max="19" width="19.28515625" customWidth="1"/>
    <col min="20" max="20" width="16.42578125" customWidth="1"/>
  </cols>
  <sheetData>
    <row r="3" spans="2:19" x14ac:dyDescent="0.25">
      <c r="C3" s="69" t="s">
        <v>99</v>
      </c>
      <c r="D3" s="69" t="s">
        <v>99</v>
      </c>
      <c r="E3" s="69" t="s">
        <v>99</v>
      </c>
      <c r="F3" s="70" t="s">
        <v>155</v>
      </c>
      <c r="G3" s="69" t="s">
        <v>99</v>
      </c>
      <c r="H3" s="69" t="s">
        <v>99</v>
      </c>
      <c r="I3" s="69" t="s">
        <v>99</v>
      </c>
      <c r="J3" s="69" t="s">
        <v>99</v>
      </c>
      <c r="K3" s="69" t="s">
        <v>99</v>
      </c>
      <c r="L3" s="69" t="s">
        <v>99</v>
      </c>
      <c r="M3" s="69" t="s">
        <v>99</v>
      </c>
      <c r="N3" s="69" t="s">
        <v>99</v>
      </c>
      <c r="O3" s="69" t="s">
        <v>99</v>
      </c>
      <c r="P3" s="69" t="s">
        <v>99</v>
      </c>
      <c r="Q3" s="69" t="s">
        <v>99</v>
      </c>
      <c r="R3" s="69" t="s">
        <v>99</v>
      </c>
    </row>
    <row r="4" spans="2:19" x14ac:dyDescent="0.25">
      <c r="F4" s="70"/>
    </row>
    <row r="5" spans="2:19" x14ac:dyDescent="0.25">
      <c r="B5" s="37"/>
      <c r="C5" s="37" t="s">
        <v>52</v>
      </c>
      <c r="D5" s="37"/>
      <c r="E5" s="37"/>
      <c r="F5" s="80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2:19" ht="60" x14ac:dyDescent="0.25">
      <c r="B6" s="37"/>
      <c r="C6" s="38" t="s">
        <v>46</v>
      </c>
      <c r="D6" s="68" t="s">
        <v>97</v>
      </c>
      <c r="E6" s="39" t="s">
        <v>46</v>
      </c>
      <c r="F6" s="81" t="s">
        <v>98</v>
      </c>
      <c r="G6" s="86" t="s">
        <v>55</v>
      </c>
      <c r="H6" s="86" t="s">
        <v>64</v>
      </c>
      <c r="I6" s="86" t="s">
        <v>63</v>
      </c>
      <c r="J6" s="86" t="s">
        <v>0</v>
      </c>
      <c r="K6" s="86" t="s">
        <v>62</v>
      </c>
      <c r="L6" s="87" t="s">
        <v>36</v>
      </c>
      <c r="M6" s="87" t="s">
        <v>45</v>
      </c>
      <c r="N6" s="87" t="s">
        <v>50</v>
      </c>
      <c r="O6" s="87" t="s">
        <v>60</v>
      </c>
      <c r="P6" s="87" t="s">
        <v>61</v>
      </c>
      <c r="Q6" s="87" t="s">
        <v>109</v>
      </c>
      <c r="R6" s="87" t="s">
        <v>43</v>
      </c>
      <c r="S6" s="99"/>
    </row>
    <row r="7" spans="2:19" ht="15" customHeight="1" x14ac:dyDescent="0.25">
      <c r="B7" s="94">
        <v>2025</v>
      </c>
      <c r="C7" s="203">
        <v>2025</v>
      </c>
      <c r="D7" s="83" t="str">
        <f>'RAW DATA INPUTS &gt;&gt;&gt;'!C3</f>
        <v>Suite 1 Least Cost</v>
      </c>
      <c r="E7" s="202">
        <v>2025</v>
      </c>
      <c r="F7" s="81" t="str">
        <f>D7</f>
        <v>Suite 1 Least Cost</v>
      </c>
      <c r="G7" s="88">
        <f>SUMIFS('_Resource Additions_Annual_'!AN:AN,'_Resource Additions_Annual_'!$AL:$AL,$D7,'_Resource Additions_Annual_'!$AM:$AM,$B7)</f>
        <v>255.88696283619086</v>
      </c>
      <c r="H7" s="89">
        <f>SUMIFS('_Resource Additions_Annual_'!AO:AO,'_Resource Additions_Annual_'!$AL:$AL,$D7,'_Resource Additions_Annual_'!$AM:$AM,$B7)</f>
        <v>125.0000001937151</v>
      </c>
      <c r="I7" s="89">
        <f>SUMIFS('_Resource Additions_Annual_'!AP:AP,'_Resource Additions_Annual_'!$AL:$AL,$D7,'_Resource Additions_Annual_'!$AM:$AM,$B7)</f>
        <v>80.300000935792923</v>
      </c>
      <c r="J7" s="89">
        <f>SUMIFS('_Resource Additions_Annual_'!AQ:AQ,'_Resource Additions_Annual_'!$AL:$AL,$D7,'_Resource Additions_Annual_'!$AM:$AM,$B7)</f>
        <v>28.669999688863754</v>
      </c>
      <c r="K7" s="89">
        <f>SUMIFS('_Resource Additions_Annual_'!AR:AR,'_Resource Additions_Annual_'!$AL:$AL,$D7,'_Resource Additions_Annual_'!$AM:$AM,$B7)</f>
        <v>22.090000152587891</v>
      </c>
      <c r="L7" s="89">
        <f>SUMIFS('_Resource Additions_Annual_'!AS:AS,'_Resource Additions_Annual_'!$AL:$AL,$D7,'_Resource Additions_Annual_'!$AM:$AM,$B7)</f>
        <v>0</v>
      </c>
      <c r="M7" s="89">
        <f>SUMIFS('_Resource Additions_Annual_'!AT:AT,'_Resource Additions_Annual_'!$AL:$AL,$D7,'_Resource Additions_Annual_'!$AM:$AM,$B7)</f>
        <v>0</v>
      </c>
      <c r="N7" s="89">
        <f>SUMIFS('_Resource Additions_Annual_'!AU:AU,'_Resource Additions_Annual_'!$AL:$AL,$D7,'_Resource Additions_Annual_'!$AM:$AM,$B7)</f>
        <v>500</v>
      </c>
      <c r="O7" s="89">
        <f>SUMIFS('_Resource Additions_Annual_'!AV:AV,'_Resource Additions_Annual_'!$AL:$AL,$D7,'_Resource Additions_Annual_'!$AM:$AM,$B7)</f>
        <v>0</v>
      </c>
      <c r="P7" s="89">
        <f>SUMIFS('_Resource Additions_Annual_'!AW:AW,'_Resource Additions_Annual_'!$AL:$AL,$D7,'_Resource Additions_Annual_'!$AM:$AM,$B7)</f>
        <v>0</v>
      </c>
      <c r="Q7" s="90">
        <f>SUMIFS('_Resource Additions_Annual_'!AX:AX,'_Resource Additions_Annual_'!$AL:$AL,$D7,'_Resource Additions_Annual_'!$AM:$AM,$B7)</f>
        <v>0</v>
      </c>
      <c r="R7" s="90">
        <f>SUM(G7:Q7)</f>
        <v>1011.9469638071505</v>
      </c>
    </row>
    <row r="8" spans="2:19" ht="26.25" customHeight="1" x14ac:dyDescent="0.25">
      <c r="B8" s="94">
        <v>2025</v>
      </c>
      <c r="C8" s="204"/>
      <c r="D8" s="83" t="str">
        <f>'RAW DATA INPUTS &gt;&gt;&gt;'!C4</f>
        <v>Suite 2 PSE Only</v>
      </c>
      <c r="E8" s="202"/>
      <c r="F8" s="82" t="str">
        <f>D8</f>
        <v>Suite 2 PSE Only</v>
      </c>
      <c r="G8" s="91">
        <f>SUMIFS('_Resource Additions_Annual_'!AN:AN,'_Resource Additions_Annual_'!$AL:$AL,$D8,'_Resource Additions_Annual_'!$AM:$AM,$B8)</f>
        <v>255.88696283619086</v>
      </c>
      <c r="H8" s="92">
        <f>SUMIFS('_Resource Additions_Annual_'!AO:AO,'_Resource Additions_Annual_'!$AL:$AL,$D8,'_Resource Additions_Annual_'!$AM:$AM,$B8)</f>
        <v>125</v>
      </c>
      <c r="I8" s="92">
        <f>SUMIFS('_Resource Additions_Annual_'!AP:AP,'_Resource Additions_Annual_'!$AL:$AL,$D8,'_Resource Additions_Annual_'!$AM:$AM,$B8)</f>
        <v>83.22500067949295</v>
      </c>
      <c r="J8" s="92">
        <f>SUMIFS('_Resource Additions_Annual_'!AQ:AQ,'_Resource Additions_Annual_'!$AL:$AL,$D8,'_Resource Additions_Annual_'!$AM:$AM,$B8)</f>
        <v>28.669999688863754</v>
      </c>
      <c r="K8" s="92">
        <f>SUMIFS('_Resource Additions_Annual_'!AR:AR,'_Resource Additions_Annual_'!$AL:$AL,$D8,'_Resource Additions_Annual_'!$AM:$AM,$B8)</f>
        <v>22.090000152587891</v>
      </c>
      <c r="L8" s="92">
        <f>SUMIFS('_Resource Additions_Annual_'!AS:AS,'_Resource Additions_Annual_'!$AL:$AL,$D8,'_Resource Additions_Annual_'!$AM:$AM,$B8)</f>
        <v>0</v>
      </c>
      <c r="M8" s="92">
        <f>SUMIFS('_Resource Additions_Annual_'!AT:AT,'_Resource Additions_Annual_'!$AL:$AL,$D8,'_Resource Additions_Annual_'!$AM:$AM,$B8)</f>
        <v>0</v>
      </c>
      <c r="N8" s="92">
        <f>SUMIFS('_Resource Additions_Annual_'!AU:AU,'_Resource Additions_Annual_'!$AL:$AL,$D8,'_Resource Additions_Annual_'!$AM:$AM,$B8)</f>
        <v>500</v>
      </c>
      <c r="O8" s="92">
        <f>SUMIFS('_Resource Additions_Annual_'!AV:AV,'_Resource Additions_Annual_'!$AL:$AL,$D8,'_Resource Additions_Annual_'!$AM:$AM,$B8)</f>
        <v>0</v>
      </c>
      <c r="P8" s="92">
        <f>SUMIFS('_Resource Additions_Annual_'!AW:AW,'_Resource Additions_Annual_'!$AL:$AL,$D8,'_Resource Additions_Annual_'!$AM:$AM,$B8)</f>
        <v>0</v>
      </c>
      <c r="Q8" s="93">
        <f>SUMIFS('_Resource Additions_Annual_'!AX:AX,'_Resource Additions_Annual_'!$AL:$AL,$D8,'_Resource Additions_Annual_'!$AM:$AM,$B8)</f>
        <v>0</v>
      </c>
      <c r="R8" s="93">
        <f t="shared" ref="R8:R12" si="0">SUM(G8:Q8)</f>
        <v>1014.8719633571354</v>
      </c>
    </row>
    <row r="9" spans="2:19" ht="26.25" customHeight="1" x14ac:dyDescent="0.25">
      <c r="B9" s="94">
        <v>2025</v>
      </c>
      <c r="C9" s="204"/>
      <c r="D9" s="83" t="str">
        <f>'RAW DATA INPUTS &gt;&gt;&gt;'!C5</f>
        <v>Suite 3 Customer Only</v>
      </c>
      <c r="E9" s="202"/>
      <c r="F9" s="82" t="str">
        <f t="shared" ref="F9:F12" si="1">D9</f>
        <v>Suite 3 Customer Only</v>
      </c>
      <c r="G9" s="91">
        <f>SUMIFS('_Resource Additions_Annual_'!AN:AN,'_Resource Additions_Annual_'!$AL:$AL,$D9,'_Resource Additions_Annual_'!$AM:$AM,$B9)</f>
        <v>255.88696283619086</v>
      </c>
      <c r="H9" s="92">
        <f>SUMIFS('_Resource Additions_Annual_'!AO:AO,'_Resource Additions_Annual_'!$AL:$AL,$D9,'_Resource Additions_Annual_'!$AM:$AM,$B9)</f>
        <v>121.70000012218952</v>
      </c>
      <c r="I9" s="92">
        <f>SUMIFS('_Resource Additions_Annual_'!AP:AP,'_Resource Additions_Annual_'!$AL:$AL,$D9,'_Resource Additions_Annual_'!$AM:$AM,$B9)</f>
        <v>58.616999715566635</v>
      </c>
      <c r="J9" s="92">
        <f>SUMIFS('_Resource Additions_Annual_'!AQ:AQ,'_Resource Additions_Annual_'!$AL:$AL,$D9,'_Resource Additions_Annual_'!$AM:$AM,$B9)</f>
        <v>28.669999688863754</v>
      </c>
      <c r="K9" s="92">
        <f>SUMIFS('_Resource Additions_Annual_'!AR:AR,'_Resource Additions_Annual_'!$AL:$AL,$D9,'_Resource Additions_Annual_'!$AM:$AM,$B9)</f>
        <v>22.090000152587891</v>
      </c>
      <c r="L9" s="92">
        <f>SUMIFS('_Resource Additions_Annual_'!AS:AS,'_Resource Additions_Annual_'!$AL:$AL,$D9,'_Resource Additions_Annual_'!$AM:$AM,$B9)</f>
        <v>0</v>
      </c>
      <c r="M9" s="92">
        <f>SUMIFS('_Resource Additions_Annual_'!AT:AT,'_Resource Additions_Annual_'!$AL:$AL,$D9,'_Resource Additions_Annual_'!$AM:$AM,$B9)</f>
        <v>0</v>
      </c>
      <c r="N9" s="92">
        <f>SUMIFS('_Resource Additions_Annual_'!AU:AU,'_Resource Additions_Annual_'!$AL:$AL,$D9,'_Resource Additions_Annual_'!$AM:$AM,$B9)</f>
        <v>500</v>
      </c>
      <c r="O9" s="92">
        <f>SUMIFS('_Resource Additions_Annual_'!AV:AV,'_Resource Additions_Annual_'!$AL:$AL,$D9,'_Resource Additions_Annual_'!$AM:$AM,$B9)</f>
        <v>0</v>
      </c>
      <c r="P9" s="92">
        <f>SUMIFS('_Resource Additions_Annual_'!AW:AW,'_Resource Additions_Annual_'!$AL:$AL,$D9,'_Resource Additions_Annual_'!$AM:$AM,$B9)</f>
        <v>0</v>
      </c>
      <c r="Q9" s="93">
        <f>SUMIFS('_Resource Additions_Annual_'!AX:AX,'_Resource Additions_Annual_'!$AL:$AL,$D9,'_Resource Additions_Annual_'!$AM:$AM,$B9)</f>
        <v>0</v>
      </c>
      <c r="R9" s="93">
        <f t="shared" si="0"/>
        <v>986.96396251539863</v>
      </c>
    </row>
    <row r="10" spans="2:19" ht="26.25" customHeight="1" x14ac:dyDescent="0.25">
      <c r="B10" s="94">
        <v>2025</v>
      </c>
      <c r="C10" s="204"/>
      <c r="D10" s="83" t="str">
        <f>'RAW DATA INPUTS &gt;&gt;&gt;'!C6</f>
        <v>Suite 4 Pre-CBI</v>
      </c>
      <c r="E10" s="202"/>
      <c r="F10" s="82" t="str">
        <f t="shared" si="1"/>
        <v>Suite 4 Pre-CBI</v>
      </c>
      <c r="G10" s="91">
        <f>SUMIFS('_Resource Additions_Annual_'!AN:AN,'_Resource Additions_Annual_'!$AL:$AL,$D10,'_Resource Additions_Annual_'!$AM:$AM,$B10)</f>
        <v>255.88696283619086</v>
      </c>
      <c r="H10" s="92">
        <f>SUMIFS('_Resource Additions_Annual_'!AO:AO,'_Resource Additions_Annual_'!$AL:$AL,$D10,'_Resource Additions_Annual_'!$AM:$AM,$B10)</f>
        <v>107.70000010728836</v>
      </c>
      <c r="I10" s="92">
        <f>SUMIFS('_Resource Additions_Annual_'!AP:AP,'_Resource Additions_Annual_'!$AL:$AL,$D10,'_Resource Additions_Annual_'!$AM:$AM,$B10)</f>
        <v>77.892000541090965</v>
      </c>
      <c r="J10" s="92">
        <f>SUMIFS('_Resource Additions_Annual_'!AQ:AQ,'_Resource Additions_Annual_'!$AL:$AL,$D10,'_Resource Additions_Annual_'!$AM:$AM,$B10)</f>
        <v>28.669999688863754</v>
      </c>
      <c r="K10" s="92">
        <f>SUMIFS('_Resource Additions_Annual_'!AR:AR,'_Resource Additions_Annual_'!$AL:$AL,$D10,'_Resource Additions_Annual_'!$AM:$AM,$B10)</f>
        <v>22.090000152587891</v>
      </c>
      <c r="L10" s="92">
        <f>SUMIFS('_Resource Additions_Annual_'!AS:AS,'_Resource Additions_Annual_'!$AL:$AL,$D10,'_Resource Additions_Annual_'!$AM:$AM,$B10)</f>
        <v>0</v>
      </c>
      <c r="M10" s="92">
        <f>SUMIFS('_Resource Additions_Annual_'!AT:AT,'_Resource Additions_Annual_'!$AL:$AL,$D10,'_Resource Additions_Annual_'!$AM:$AM,$B10)</f>
        <v>0</v>
      </c>
      <c r="N10" s="92">
        <f>SUMIFS('_Resource Additions_Annual_'!AU:AU,'_Resource Additions_Annual_'!$AL:$AL,$D10,'_Resource Additions_Annual_'!$AM:$AM,$B10)</f>
        <v>500</v>
      </c>
      <c r="O10" s="92">
        <f>SUMIFS('_Resource Additions_Annual_'!AV:AV,'_Resource Additions_Annual_'!$AL:$AL,$D10,'_Resource Additions_Annual_'!$AM:$AM,$B10)</f>
        <v>0</v>
      </c>
      <c r="P10" s="92">
        <f>SUMIFS('_Resource Additions_Annual_'!AW:AW,'_Resource Additions_Annual_'!$AL:$AL,$D10,'_Resource Additions_Annual_'!$AM:$AM,$B10)</f>
        <v>0</v>
      </c>
      <c r="Q10" s="93">
        <f>SUMIFS('_Resource Additions_Annual_'!AX:AX,'_Resource Additions_Annual_'!$AL:$AL,$D10,'_Resource Additions_Annual_'!$AM:$AM,$B10)</f>
        <v>0</v>
      </c>
      <c r="R10" s="93">
        <f t="shared" si="0"/>
        <v>992.2389633260218</v>
      </c>
    </row>
    <row r="11" spans="2:19" ht="26.25" customHeight="1" x14ac:dyDescent="0.25">
      <c r="B11" s="94">
        <v>2025</v>
      </c>
      <c r="C11" s="204"/>
      <c r="D11" s="83" t="str">
        <f>'RAW DATA INPUTS &gt;&gt;&gt;'!C7</f>
        <v>Suite 5 CBI</v>
      </c>
      <c r="E11" s="202"/>
      <c r="F11" s="82" t="str">
        <f t="shared" si="1"/>
        <v>Suite 5 CBI</v>
      </c>
      <c r="G11" s="91">
        <f>SUMIFS('_Resource Additions_Annual_'!AN:AN,'_Resource Additions_Annual_'!$AL:$AL,$D11,'_Resource Additions_Annual_'!$AM:$AM,$B11)</f>
        <v>255.88696283619086</v>
      </c>
      <c r="H11" s="92">
        <f>SUMIFS('_Resource Additions_Annual_'!AO:AO,'_Resource Additions_Annual_'!$AL:$AL,$D11,'_Resource Additions_Annual_'!$AM:$AM,$B11)</f>
        <v>125.55000026524067</v>
      </c>
      <c r="I11" s="92">
        <f>SUMIFS('_Resource Additions_Annual_'!AP:AP,'_Resource Additions_Annual_'!$AL:$AL,$D11,'_Resource Additions_Annual_'!$AM:$AM,$B11)</f>
        <v>81.292000100016594</v>
      </c>
      <c r="J11" s="92">
        <f>SUMIFS('_Resource Additions_Annual_'!AQ:AQ,'_Resource Additions_Annual_'!$AL:$AL,$D11,'_Resource Additions_Annual_'!$AM:$AM,$B11)</f>
        <v>28.669999688863754</v>
      </c>
      <c r="K11" s="92">
        <f>SUMIFS('_Resource Additions_Annual_'!AR:AR,'_Resource Additions_Annual_'!$AL:$AL,$D11,'_Resource Additions_Annual_'!$AM:$AM,$B11)</f>
        <v>22.090000152587891</v>
      </c>
      <c r="L11" s="92">
        <f>SUMIFS('_Resource Additions_Annual_'!AS:AS,'_Resource Additions_Annual_'!$AL:$AL,$D11,'_Resource Additions_Annual_'!$AM:$AM,$B11)</f>
        <v>0</v>
      </c>
      <c r="M11" s="92">
        <f>SUMIFS('_Resource Additions_Annual_'!AT:AT,'_Resource Additions_Annual_'!$AL:$AL,$D11,'_Resource Additions_Annual_'!$AM:$AM,$B11)</f>
        <v>0</v>
      </c>
      <c r="N11" s="92">
        <f>SUMIFS('_Resource Additions_Annual_'!AU:AU,'_Resource Additions_Annual_'!$AL:$AL,$D11,'_Resource Additions_Annual_'!$AM:$AM,$B11)</f>
        <v>500</v>
      </c>
      <c r="O11" s="92">
        <f>SUMIFS('_Resource Additions_Annual_'!AV:AV,'_Resource Additions_Annual_'!$AL:$AL,$D11,'_Resource Additions_Annual_'!$AM:$AM,$B11)</f>
        <v>0</v>
      </c>
      <c r="P11" s="92">
        <f>SUMIFS('_Resource Additions_Annual_'!AW:AW,'_Resource Additions_Annual_'!$AL:$AL,$D11,'_Resource Additions_Annual_'!$AM:$AM,$B11)</f>
        <v>0</v>
      </c>
      <c r="Q11" s="93">
        <f>SUMIFS('_Resource Additions_Annual_'!AX:AX,'_Resource Additions_Annual_'!$AL:$AL,$D11,'_Resource Additions_Annual_'!$AM:$AM,$B11)</f>
        <v>0</v>
      </c>
      <c r="R11" s="93">
        <f t="shared" si="0"/>
        <v>1013.4889630428997</v>
      </c>
    </row>
    <row r="12" spans="2:19" ht="26.25" customHeight="1" x14ac:dyDescent="0.25">
      <c r="B12" s="94">
        <v>2025</v>
      </c>
      <c r="C12" s="204"/>
      <c r="D12" s="83" t="str">
        <f>'RAW DATA INPUTS &gt;&gt;&gt;'!C8</f>
        <v>Suite 6 CEIP Preferred Portfolio</v>
      </c>
      <c r="E12" s="202"/>
      <c r="F12" s="82" t="str">
        <f t="shared" si="1"/>
        <v>Suite 6 CEIP Preferred Portfolio</v>
      </c>
      <c r="G12" s="91">
        <f>SUMIFS('_Resource Additions_Annual_'!AN:AN,'_Resource Additions_Annual_'!$AL:$AL,$D12,'_Resource Additions_Annual_'!$AM:$AM,$B12)</f>
        <v>255.88696283619086</v>
      </c>
      <c r="H12" s="92">
        <f>SUMIFS('_Resource Additions_Annual_'!AO:AO,'_Resource Additions_Annual_'!$AL:$AL,$D12,'_Resource Additions_Annual_'!$AM:$AM,$B12)</f>
        <v>125.60000041872263</v>
      </c>
      <c r="I12" s="92">
        <f>SUMIFS('_Resource Additions_Annual_'!AP:AP,'_Resource Additions_Annual_'!$AL:$AL,$D12,'_Resource Additions_Annual_'!$AM:$AM,$B12)</f>
        <v>79.376999862492085</v>
      </c>
      <c r="J12" s="92">
        <f>SUMIFS('_Resource Additions_Annual_'!AQ:AQ,'_Resource Additions_Annual_'!$AL:$AL,$D12,'_Resource Additions_Annual_'!$AM:$AM,$B12)</f>
        <v>28.669999688863754</v>
      </c>
      <c r="K12" s="92">
        <f>SUMIFS('_Resource Additions_Annual_'!AR:AR,'_Resource Additions_Annual_'!$AL:$AL,$D12,'_Resource Additions_Annual_'!$AM:$AM,$B12)</f>
        <v>22.090000152587891</v>
      </c>
      <c r="L12" s="92">
        <f>SUMIFS('_Resource Additions_Annual_'!AS:AS,'_Resource Additions_Annual_'!$AL:$AL,$D12,'_Resource Additions_Annual_'!$AM:$AM,$B12)</f>
        <v>0</v>
      </c>
      <c r="M12" s="92">
        <f>SUMIFS('_Resource Additions_Annual_'!AT:AT,'_Resource Additions_Annual_'!$AL:$AL,$D12,'_Resource Additions_Annual_'!$AM:$AM,$B12)</f>
        <v>0</v>
      </c>
      <c r="N12" s="92">
        <f>SUMIFS('_Resource Additions_Annual_'!AU:AU,'_Resource Additions_Annual_'!$AL:$AL,$D12,'_Resource Additions_Annual_'!$AM:$AM,$B12)</f>
        <v>500</v>
      </c>
      <c r="O12" s="92">
        <f>SUMIFS('_Resource Additions_Annual_'!AV:AV,'_Resource Additions_Annual_'!$AL:$AL,$D12,'_Resource Additions_Annual_'!$AM:$AM,$B12)</f>
        <v>0</v>
      </c>
      <c r="P12" s="92">
        <f>SUMIFS('_Resource Additions_Annual_'!AW:AW,'_Resource Additions_Annual_'!$AL:$AL,$D12,'_Resource Additions_Annual_'!$AM:$AM,$B12)</f>
        <v>0</v>
      </c>
      <c r="Q12" s="93">
        <f>SUMIFS('_Resource Additions_Annual_'!AX:AX,'_Resource Additions_Annual_'!$AL:$AL,$D12,'_Resource Additions_Annual_'!$AM:$AM,$B12)</f>
        <v>0</v>
      </c>
      <c r="R12" s="93">
        <f t="shared" si="0"/>
        <v>1011.6239629588572</v>
      </c>
    </row>
    <row r="13" spans="2:19" ht="15" customHeight="1" x14ac:dyDescent="0.25">
      <c r="B13" s="94">
        <v>2030</v>
      </c>
      <c r="C13" s="203">
        <v>2030</v>
      </c>
      <c r="D13" s="84" t="str">
        <f t="shared" ref="D13:D24" si="2">D7</f>
        <v>Suite 1 Least Cost</v>
      </c>
      <c r="E13" s="202">
        <v>2030</v>
      </c>
      <c r="F13" s="84" t="str">
        <f t="shared" ref="F13:F24" si="3">F7</f>
        <v>Suite 1 Least Cost</v>
      </c>
      <c r="G13" s="88">
        <f>SUMIFS('_Resource Additions_Annual_'!AN:AN,'_Resource Additions_Annual_'!$AL:$AL,$D13,'_Resource Additions_Annual_'!$AM:$AM,$B13)</f>
        <v>615.74718391752765</v>
      </c>
      <c r="H13" s="89">
        <f>SUMIFS('_Resource Additions_Annual_'!AO:AO,'_Resource Additions_Annual_'!$AL:$AL,$D13,'_Resource Additions_Annual_'!$AM:$AM,$B13)</f>
        <v>250.0000001937151</v>
      </c>
      <c r="I13" s="89">
        <f>SUMIFS('_Resource Additions_Annual_'!AP:AP,'_Resource Additions_Annual_'!$AL:$AL,$D13,'_Resource Additions_Annual_'!$AM:$AM,$B13)</f>
        <v>230.30000093579292</v>
      </c>
      <c r="J13" s="89">
        <f>SUMIFS('_Resource Additions_Annual_'!AQ:AQ,'_Resource Additions_Annual_'!$AL:$AL,$D13,'_Resource Additions_Annual_'!$AM:$AM,$B13)</f>
        <v>182.44999727606773</v>
      </c>
      <c r="K13" s="89">
        <f>SUMIFS('_Resource Additions_Annual_'!AR:AR,'_Resource Additions_Annual_'!$AL:$AL,$D13,'_Resource Additions_Annual_'!$AM:$AM,$B13)</f>
        <v>45.689998626708977</v>
      </c>
      <c r="L13" s="89">
        <f>SUMIFS('_Resource Additions_Annual_'!AS:AS,'_Resource Additions_Annual_'!$AL:$AL,$D13,'_Resource Additions_Annual_'!$AM:$AM,$B13)</f>
        <v>0</v>
      </c>
      <c r="M13" s="89">
        <f>SUMIFS('_Resource Additions_Annual_'!AT:AT,'_Resource Additions_Annual_'!$AL:$AL,$D13,'_Resource Additions_Annual_'!$AM:$AM,$B13)</f>
        <v>199.84999847412109</v>
      </c>
      <c r="N13" s="89">
        <f>SUMIFS('_Resource Additions_Annual_'!AU:AU,'_Resource Additions_Annual_'!$AL:$AL,$D13,'_Resource Additions_Annual_'!$AM:$AM,$B13)</f>
        <v>1500</v>
      </c>
      <c r="O13" s="89">
        <f>SUMIFS('_Resource Additions_Annual_'!AV:AV,'_Resource Additions_Annual_'!$AL:$AL,$D13,'_Resource Additions_Annual_'!$AM:$AM,$B13)</f>
        <v>0</v>
      </c>
      <c r="P13" s="89">
        <f>SUMIFS('_Resource Additions_Annual_'!AW:AW,'_Resource Additions_Annual_'!$AL:$AL,$D13,'_Resource Additions_Annual_'!$AM:$AM,$B13)</f>
        <v>0</v>
      </c>
      <c r="Q13" s="90">
        <f>SUMIFS('_Resource Additions_Annual_'!AX:AX,'_Resource Additions_Annual_'!$AL:$AL,$D13,'_Resource Additions_Annual_'!$AM:$AM,$B13)</f>
        <v>273.40000152587891</v>
      </c>
      <c r="R13" s="90">
        <f>SUM(G13:Q13)</f>
        <v>3297.4371809498125</v>
      </c>
    </row>
    <row r="14" spans="2:19" ht="26.25" customHeight="1" x14ac:dyDescent="0.25">
      <c r="B14" s="94">
        <v>2030</v>
      </c>
      <c r="C14" s="204"/>
      <c r="D14" s="85" t="str">
        <f t="shared" si="2"/>
        <v>Suite 2 PSE Only</v>
      </c>
      <c r="E14" s="202"/>
      <c r="F14" s="85" t="str">
        <f t="shared" si="3"/>
        <v>Suite 2 PSE Only</v>
      </c>
      <c r="G14" s="91">
        <f>SUMIFS('_Resource Additions_Annual_'!AN:AN,'_Resource Additions_Annual_'!$AL:$AL,$D14,'_Resource Additions_Annual_'!$AM:$AM,$B14)</f>
        <v>615.74718391752765</v>
      </c>
      <c r="H14" s="92">
        <f>SUMIFS('_Resource Additions_Annual_'!AO:AO,'_Resource Additions_Annual_'!$AL:$AL,$D14,'_Resource Additions_Annual_'!$AM:$AM,$B14)</f>
        <v>250</v>
      </c>
      <c r="I14" s="92">
        <f>SUMIFS('_Resource Additions_Annual_'!AP:AP,'_Resource Additions_Annual_'!$AL:$AL,$D14,'_Resource Additions_Annual_'!$AM:$AM,$B14)</f>
        <v>233.22500067949295</v>
      </c>
      <c r="J14" s="92">
        <f>SUMIFS('_Resource Additions_Annual_'!AQ:AQ,'_Resource Additions_Annual_'!$AL:$AL,$D14,'_Resource Additions_Annual_'!$AM:$AM,$B14)</f>
        <v>182.44999727606773</v>
      </c>
      <c r="K14" s="92">
        <f>SUMIFS('_Resource Additions_Annual_'!AR:AR,'_Resource Additions_Annual_'!$AL:$AL,$D14,'_Resource Additions_Annual_'!$AM:$AM,$B14)</f>
        <v>45.689998626708977</v>
      </c>
      <c r="L14" s="92">
        <f>SUMIFS('_Resource Additions_Annual_'!AS:AS,'_Resource Additions_Annual_'!$AL:$AL,$D14,'_Resource Additions_Annual_'!$AM:$AM,$B14)</f>
        <v>0</v>
      </c>
      <c r="M14" s="92">
        <f>SUMIFS('_Resource Additions_Annual_'!AT:AT,'_Resource Additions_Annual_'!$AL:$AL,$D14,'_Resource Additions_Annual_'!$AM:$AM,$B14)</f>
        <v>199.84999847412109</v>
      </c>
      <c r="N14" s="92">
        <f>SUMIFS('_Resource Additions_Annual_'!AU:AU,'_Resource Additions_Annual_'!$AL:$AL,$D14,'_Resource Additions_Annual_'!$AM:$AM,$B14)</f>
        <v>1500</v>
      </c>
      <c r="O14" s="92">
        <f>SUMIFS('_Resource Additions_Annual_'!AV:AV,'_Resource Additions_Annual_'!$AL:$AL,$D14,'_Resource Additions_Annual_'!$AM:$AM,$B14)</f>
        <v>0</v>
      </c>
      <c r="P14" s="92">
        <f>SUMIFS('_Resource Additions_Annual_'!AW:AW,'_Resource Additions_Annual_'!$AL:$AL,$D14,'_Resource Additions_Annual_'!$AM:$AM,$B14)</f>
        <v>0</v>
      </c>
      <c r="Q14" s="93">
        <f>SUMIFS('_Resource Additions_Annual_'!AX:AX,'_Resource Additions_Annual_'!$AL:$AL,$D14,'_Resource Additions_Annual_'!$AM:$AM,$B14)</f>
        <v>273.40000152587891</v>
      </c>
      <c r="R14" s="93">
        <f t="shared" ref="R14:R18" si="4">SUM(G14:Q14)</f>
        <v>3300.3621804997974</v>
      </c>
    </row>
    <row r="15" spans="2:19" ht="26.25" customHeight="1" x14ac:dyDescent="0.25">
      <c r="B15" s="94">
        <v>2030</v>
      </c>
      <c r="C15" s="204"/>
      <c r="D15" s="85" t="str">
        <f t="shared" si="2"/>
        <v>Suite 3 Customer Only</v>
      </c>
      <c r="E15" s="202"/>
      <c r="F15" s="85" t="str">
        <f t="shared" si="3"/>
        <v>Suite 3 Customer Only</v>
      </c>
      <c r="G15" s="91">
        <f>SUMIFS('_Resource Additions_Annual_'!AN:AN,'_Resource Additions_Annual_'!$AL:$AL,$D15,'_Resource Additions_Annual_'!$AM:$AM,$B15)</f>
        <v>615.74718391752765</v>
      </c>
      <c r="H15" s="92">
        <f>SUMIFS('_Resource Additions_Annual_'!AO:AO,'_Resource Additions_Annual_'!$AL:$AL,$D15,'_Resource Additions_Annual_'!$AM:$AM,$B15)</f>
        <v>246.70000012218952</v>
      </c>
      <c r="I15" s="92">
        <f>SUMIFS('_Resource Additions_Annual_'!AP:AP,'_Resource Additions_Annual_'!$AL:$AL,$D15,'_Resource Additions_Annual_'!$AM:$AM,$B15)</f>
        <v>208.61699971556664</v>
      </c>
      <c r="J15" s="92">
        <f>SUMIFS('_Resource Additions_Annual_'!AQ:AQ,'_Resource Additions_Annual_'!$AL:$AL,$D15,'_Resource Additions_Annual_'!$AM:$AM,$B15)</f>
        <v>182.44999727606773</v>
      </c>
      <c r="K15" s="92">
        <f>SUMIFS('_Resource Additions_Annual_'!AR:AR,'_Resource Additions_Annual_'!$AL:$AL,$D15,'_Resource Additions_Annual_'!$AM:$AM,$B15)</f>
        <v>45.689998626708977</v>
      </c>
      <c r="L15" s="92">
        <f>SUMIFS('_Resource Additions_Annual_'!AS:AS,'_Resource Additions_Annual_'!$AL:$AL,$D15,'_Resource Additions_Annual_'!$AM:$AM,$B15)</f>
        <v>0</v>
      </c>
      <c r="M15" s="92">
        <f>SUMIFS('_Resource Additions_Annual_'!AT:AT,'_Resource Additions_Annual_'!$AL:$AL,$D15,'_Resource Additions_Annual_'!$AM:$AM,$B15)</f>
        <v>199.84999847412109</v>
      </c>
      <c r="N15" s="92">
        <f>SUMIFS('_Resource Additions_Annual_'!AU:AU,'_Resource Additions_Annual_'!$AL:$AL,$D15,'_Resource Additions_Annual_'!$AM:$AM,$B15)</f>
        <v>1500</v>
      </c>
      <c r="O15" s="92">
        <f>SUMIFS('_Resource Additions_Annual_'!AV:AV,'_Resource Additions_Annual_'!$AL:$AL,$D15,'_Resource Additions_Annual_'!$AM:$AM,$B15)</f>
        <v>0</v>
      </c>
      <c r="P15" s="92">
        <f>SUMIFS('_Resource Additions_Annual_'!AW:AW,'_Resource Additions_Annual_'!$AL:$AL,$D15,'_Resource Additions_Annual_'!$AM:$AM,$B15)</f>
        <v>0</v>
      </c>
      <c r="Q15" s="93">
        <f>SUMIFS('_Resource Additions_Annual_'!AX:AX,'_Resource Additions_Annual_'!$AL:$AL,$D15,'_Resource Additions_Annual_'!$AM:$AM,$B15)</f>
        <v>273.40000152587891</v>
      </c>
      <c r="R15" s="93">
        <f t="shared" si="4"/>
        <v>3272.4541796580606</v>
      </c>
    </row>
    <row r="16" spans="2:19" ht="26.25" customHeight="1" x14ac:dyDescent="0.25">
      <c r="B16" s="94">
        <v>2030</v>
      </c>
      <c r="C16" s="204"/>
      <c r="D16" s="85" t="str">
        <f t="shared" si="2"/>
        <v>Suite 4 Pre-CBI</v>
      </c>
      <c r="E16" s="202"/>
      <c r="F16" s="85" t="str">
        <f t="shared" si="3"/>
        <v>Suite 4 Pre-CBI</v>
      </c>
      <c r="G16" s="91">
        <f>SUMIFS('_Resource Additions_Annual_'!AN:AN,'_Resource Additions_Annual_'!$AL:$AL,$D16,'_Resource Additions_Annual_'!$AM:$AM,$B16)</f>
        <v>615.74718391752765</v>
      </c>
      <c r="H16" s="92">
        <f>SUMIFS('_Resource Additions_Annual_'!AO:AO,'_Resource Additions_Annual_'!$AL:$AL,$D16,'_Resource Additions_Annual_'!$AM:$AM,$B16)</f>
        <v>232.70000010728836</v>
      </c>
      <c r="I16" s="92">
        <f>SUMIFS('_Resource Additions_Annual_'!AP:AP,'_Resource Additions_Annual_'!$AL:$AL,$D16,'_Resource Additions_Annual_'!$AM:$AM,$B16)</f>
        <v>227.89200054109097</v>
      </c>
      <c r="J16" s="92">
        <f>SUMIFS('_Resource Additions_Annual_'!AQ:AQ,'_Resource Additions_Annual_'!$AL:$AL,$D16,'_Resource Additions_Annual_'!$AM:$AM,$B16)</f>
        <v>182.44999727606773</v>
      </c>
      <c r="K16" s="92">
        <f>SUMIFS('_Resource Additions_Annual_'!AR:AR,'_Resource Additions_Annual_'!$AL:$AL,$D16,'_Resource Additions_Annual_'!$AM:$AM,$B16)</f>
        <v>45.689998626708977</v>
      </c>
      <c r="L16" s="92">
        <f>SUMIFS('_Resource Additions_Annual_'!AS:AS,'_Resource Additions_Annual_'!$AL:$AL,$D16,'_Resource Additions_Annual_'!$AM:$AM,$B16)</f>
        <v>0</v>
      </c>
      <c r="M16" s="92">
        <f>SUMIFS('_Resource Additions_Annual_'!AT:AT,'_Resource Additions_Annual_'!$AL:$AL,$D16,'_Resource Additions_Annual_'!$AM:$AM,$B16)</f>
        <v>199.84999847412109</v>
      </c>
      <c r="N16" s="92">
        <f>SUMIFS('_Resource Additions_Annual_'!AU:AU,'_Resource Additions_Annual_'!$AL:$AL,$D16,'_Resource Additions_Annual_'!$AM:$AM,$B16)</f>
        <v>1500</v>
      </c>
      <c r="O16" s="92">
        <f>SUMIFS('_Resource Additions_Annual_'!AV:AV,'_Resource Additions_Annual_'!$AL:$AL,$D16,'_Resource Additions_Annual_'!$AM:$AM,$B16)</f>
        <v>0</v>
      </c>
      <c r="P16" s="92">
        <f>SUMIFS('_Resource Additions_Annual_'!AW:AW,'_Resource Additions_Annual_'!$AL:$AL,$D16,'_Resource Additions_Annual_'!$AM:$AM,$B16)</f>
        <v>0</v>
      </c>
      <c r="Q16" s="93">
        <f>SUMIFS('_Resource Additions_Annual_'!AX:AX,'_Resource Additions_Annual_'!$AL:$AL,$D16,'_Resource Additions_Annual_'!$AM:$AM,$B16)</f>
        <v>273.40000152587891</v>
      </c>
      <c r="R16" s="93">
        <f t="shared" si="4"/>
        <v>3277.7291804686838</v>
      </c>
    </row>
    <row r="17" spans="2:18" ht="26.25" customHeight="1" x14ac:dyDescent="0.25">
      <c r="B17" s="94">
        <v>2030</v>
      </c>
      <c r="C17" s="204"/>
      <c r="D17" s="85" t="str">
        <f t="shared" si="2"/>
        <v>Suite 5 CBI</v>
      </c>
      <c r="E17" s="202"/>
      <c r="F17" s="85" t="str">
        <f t="shared" si="3"/>
        <v>Suite 5 CBI</v>
      </c>
      <c r="G17" s="91">
        <f>SUMIFS('_Resource Additions_Annual_'!AN:AN,'_Resource Additions_Annual_'!$AL:$AL,$D17,'_Resource Additions_Annual_'!$AM:$AM,$B17)</f>
        <v>615.74718391752765</v>
      </c>
      <c r="H17" s="92">
        <f>SUMIFS('_Resource Additions_Annual_'!AO:AO,'_Resource Additions_Annual_'!$AL:$AL,$D17,'_Resource Additions_Annual_'!$AM:$AM,$B17)</f>
        <v>250.55000026524067</v>
      </c>
      <c r="I17" s="92">
        <f>SUMIFS('_Resource Additions_Annual_'!AP:AP,'_Resource Additions_Annual_'!$AL:$AL,$D17,'_Resource Additions_Annual_'!$AM:$AM,$B17)</f>
        <v>231.29200010001659</v>
      </c>
      <c r="J17" s="92">
        <f>SUMIFS('_Resource Additions_Annual_'!AQ:AQ,'_Resource Additions_Annual_'!$AL:$AL,$D17,'_Resource Additions_Annual_'!$AM:$AM,$B17)</f>
        <v>182.44999727606773</v>
      </c>
      <c r="K17" s="92">
        <f>SUMIFS('_Resource Additions_Annual_'!AR:AR,'_Resource Additions_Annual_'!$AL:$AL,$D17,'_Resource Additions_Annual_'!$AM:$AM,$B17)</f>
        <v>45.689998626708977</v>
      </c>
      <c r="L17" s="92">
        <f>SUMIFS('_Resource Additions_Annual_'!AS:AS,'_Resource Additions_Annual_'!$AL:$AL,$D17,'_Resource Additions_Annual_'!$AM:$AM,$B17)</f>
        <v>0</v>
      </c>
      <c r="M17" s="92">
        <f>SUMIFS('_Resource Additions_Annual_'!AT:AT,'_Resource Additions_Annual_'!$AL:$AL,$D17,'_Resource Additions_Annual_'!$AM:$AM,$B17)</f>
        <v>199.84999847412109</v>
      </c>
      <c r="N17" s="92">
        <f>SUMIFS('_Resource Additions_Annual_'!AU:AU,'_Resource Additions_Annual_'!$AL:$AL,$D17,'_Resource Additions_Annual_'!$AM:$AM,$B17)</f>
        <v>1500</v>
      </c>
      <c r="O17" s="92">
        <f>SUMIFS('_Resource Additions_Annual_'!AV:AV,'_Resource Additions_Annual_'!$AL:$AL,$D17,'_Resource Additions_Annual_'!$AM:$AM,$B17)</f>
        <v>0</v>
      </c>
      <c r="P17" s="92">
        <f>SUMIFS('_Resource Additions_Annual_'!AW:AW,'_Resource Additions_Annual_'!$AL:$AL,$D17,'_Resource Additions_Annual_'!$AM:$AM,$B17)</f>
        <v>0</v>
      </c>
      <c r="Q17" s="93">
        <f>SUMIFS('_Resource Additions_Annual_'!AX:AX,'_Resource Additions_Annual_'!$AL:$AL,$D17,'_Resource Additions_Annual_'!$AM:$AM,$B17)</f>
        <v>273.40000152587891</v>
      </c>
      <c r="R17" s="93">
        <f t="shared" si="4"/>
        <v>3298.9791801855617</v>
      </c>
    </row>
    <row r="18" spans="2:18" ht="26.25" customHeight="1" x14ac:dyDescent="0.25">
      <c r="B18" s="94">
        <v>2030</v>
      </c>
      <c r="C18" s="204"/>
      <c r="D18" s="85" t="str">
        <f t="shared" si="2"/>
        <v>Suite 6 CEIP Preferred Portfolio</v>
      </c>
      <c r="E18" s="202"/>
      <c r="F18" s="180" t="str">
        <f t="shared" si="3"/>
        <v>Suite 6 CEIP Preferred Portfolio</v>
      </c>
      <c r="G18" s="91">
        <f>SUMIFS('_Resource Additions_Annual_'!AN:AN,'_Resource Additions_Annual_'!$AL:$AL,$D18,'_Resource Additions_Annual_'!$AM:$AM,$B18)</f>
        <v>615.74718391752765</v>
      </c>
      <c r="H18" s="92">
        <f>SUMIFS('_Resource Additions_Annual_'!AO:AO,'_Resource Additions_Annual_'!$AL:$AL,$D18,'_Resource Additions_Annual_'!$AM:$AM,$B18)</f>
        <v>250.60000041872263</v>
      </c>
      <c r="I18" s="92">
        <f>SUMIFS('_Resource Additions_Annual_'!AP:AP,'_Resource Additions_Annual_'!$AL:$AL,$D18,'_Resource Additions_Annual_'!$AM:$AM,$B18)</f>
        <v>229.37699986249208</v>
      </c>
      <c r="J18" s="92">
        <f>SUMIFS('_Resource Additions_Annual_'!AQ:AQ,'_Resource Additions_Annual_'!$AL:$AL,$D18,'_Resource Additions_Annual_'!$AM:$AM,$B18)</f>
        <v>182.44999727606773</v>
      </c>
      <c r="K18" s="92">
        <f>SUMIFS('_Resource Additions_Annual_'!AR:AR,'_Resource Additions_Annual_'!$AL:$AL,$D18,'_Resource Additions_Annual_'!$AM:$AM,$B18)</f>
        <v>45.689998626708977</v>
      </c>
      <c r="L18" s="92">
        <f>SUMIFS('_Resource Additions_Annual_'!AS:AS,'_Resource Additions_Annual_'!$AL:$AL,$D18,'_Resource Additions_Annual_'!$AM:$AM,$B18)</f>
        <v>0</v>
      </c>
      <c r="M18" s="92">
        <f>SUMIFS('_Resource Additions_Annual_'!AT:AT,'_Resource Additions_Annual_'!$AL:$AL,$D18,'_Resource Additions_Annual_'!$AM:$AM,$B18)</f>
        <v>199.84999847412109</v>
      </c>
      <c r="N18" s="92">
        <f>SUMIFS('_Resource Additions_Annual_'!AU:AU,'_Resource Additions_Annual_'!$AL:$AL,$D18,'_Resource Additions_Annual_'!$AM:$AM,$B18)</f>
        <v>1500</v>
      </c>
      <c r="O18" s="92">
        <f>SUMIFS('_Resource Additions_Annual_'!AV:AV,'_Resource Additions_Annual_'!$AL:$AL,$D18,'_Resource Additions_Annual_'!$AM:$AM,$B18)</f>
        <v>0</v>
      </c>
      <c r="P18" s="92">
        <f>SUMIFS('_Resource Additions_Annual_'!AW:AW,'_Resource Additions_Annual_'!$AL:$AL,$D18,'_Resource Additions_Annual_'!$AM:$AM,$B18)</f>
        <v>0</v>
      </c>
      <c r="Q18" s="93">
        <f>SUMIFS('_Resource Additions_Annual_'!AX:AX,'_Resource Additions_Annual_'!$AL:$AL,$D18,'_Resource Additions_Annual_'!$AM:$AM,$B18)</f>
        <v>273.40000152587891</v>
      </c>
      <c r="R18" s="93">
        <f t="shared" si="4"/>
        <v>3297.1141801015192</v>
      </c>
    </row>
    <row r="19" spans="2:18" ht="15" customHeight="1" x14ac:dyDescent="0.25">
      <c r="B19" s="94">
        <v>2045</v>
      </c>
      <c r="C19" s="203">
        <v>2045</v>
      </c>
      <c r="D19" s="84" t="str">
        <f t="shared" si="2"/>
        <v>Suite 1 Least Cost</v>
      </c>
      <c r="E19" s="202">
        <v>2045</v>
      </c>
      <c r="F19" s="85" t="str">
        <f t="shared" si="3"/>
        <v>Suite 1 Least Cost</v>
      </c>
      <c r="G19" s="88">
        <f>SUMIFS('_Resource Additions_Annual_'!AN:AN,'_Resource Additions_Annual_'!$AL:$AL,$D19,'_Resource Additions_Annual_'!$AM:$AM,$B19)</f>
        <v>1783.6925518430301</v>
      </c>
      <c r="H19" s="89">
        <f>SUMIFS('_Resource Additions_Annual_'!AO:AO,'_Resource Additions_Annual_'!$AL:$AL,$D19,'_Resource Additions_Annual_'!$AM:$AM,$B19)</f>
        <v>875.0000001937151</v>
      </c>
      <c r="I19" s="89">
        <f>SUMIFS('_Resource Additions_Annual_'!AP:AP,'_Resource Additions_Annual_'!$AL:$AL,$D19,'_Resource Additions_Annual_'!$AM:$AM,$B19)</f>
        <v>680.30000093579292</v>
      </c>
      <c r="J19" s="89">
        <f>SUMIFS('_Resource Additions_Annual_'!AQ:AQ,'_Resource Additions_Annual_'!$AL:$AL,$D19,'_Resource Additions_Annual_'!$AM:$AM,$B19)</f>
        <v>216.68000096082687</v>
      </c>
      <c r="K19" s="89">
        <f>SUMIFS('_Resource Additions_Annual_'!AR:AR,'_Resource Additions_Annual_'!$AL:$AL,$D19,'_Resource Additions_Annual_'!$AM:$AM,$B19)</f>
        <v>117.77000427246094</v>
      </c>
      <c r="L19" s="89">
        <f>SUMIFS('_Resource Additions_Annual_'!AS:AS,'_Resource Additions_Annual_'!$AL:$AL,$D19,'_Resource Additions_Annual_'!$AM:$AM,$B19)</f>
        <v>90</v>
      </c>
      <c r="M19" s="89">
        <f>SUMIFS('_Resource Additions_Annual_'!AT:AT,'_Resource Additions_Annual_'!$AL:$AL,$D19,'_Resource Additions_Annual_'!$AM:$AM,$B19)</f>
        <v>596</v>
      </c>
      <c r="N19" s="89">
        <f>SUMIFS('_Resource Additions_Annual_'!AU:AU,'_Resource Additions_Annual_'!$AL:$AL,$D19,'_Resource Additions_Annual_'!$AM:$AM,$B19)</f>
        <v>3250</v>
      </c>
      <c r="O19" s="89">
        <f>SUMIFS('_Resource Additions_Annual_'!AV:AV,'_Resource Additions_Annual_'!$AL:$AL,$D19,'_Resource Additions_Annual_'!$AM:$AM,$B19)</f>
        <v>500</v>
      </c>
      <c r="P19" s="89">
        <f>SUMIFS('_Resource Additions_Annual_'!AW:AW,'_Resource Additions_Annual_'!$AL:$AL,$D19,'_Resource Additions_Annual_'!$AM:$AM,$B19)</f>
        <v>0</v>
      </c>
      <c r="Q19" s="90">
        <f>SUMIFS('_Resource Additions_Annual_'!AX:AX,'_Resource Additions_Annual_'!$AL:$AL,$D19,'_Resource Additions_Annual_'!$AM:$AM,$B19)</f>
        <v>765.60000228881836</v>
      </c>
      <c r="R19" s="90">
        <f>SUM(G19:Q19)</f>
        <v>8875.0425604946431</v>
      </c>
    </row>
    <row r="20" spans="2:18" ht="26.25" customHeight="1" x14ac:dyDescent="0.25">
      <c r="B20" s="94">
        <v>2045</v>
      </c>
      <c r="C20" s="204"/>
      <c r="D20" s="85" t="str">
        <f t="shared" si="2"/>
        <v>Suite 2 PSE Only</v>
      </c>
      <c r="E20" s="202"/>
      <c r="F20" s="85" t="str">
        <f t="shared" si="3"/>
        <v>Suite 2 PSE Only</v>
      </c>
      <c r="G20" s="91">
        <f>SUMIFS('_Resource Additions_Annual_'!AN:AN,'_Resource Additions_Annual_'!$AL:$AL,$D20,'_Resource Additions_Annual_'!$AM:$AM,$B20)</f>
        <v>1783.6925518430301</v>
      </c>
      <c r="H20" s="92">
        <f>SUMIFS('_Resource Additions_Annual_'!AO:AO,'_Resource Additions_Annual_'!$AL:$AL,$D20,'_Resource Additions_Annual_'!$AM:$AM,$B20)</f>
        <v>875</v>
      </c>
      <c r="I20" s="92">
        <f>SUMIFS('_Resource Additions_Annual_'!AP:AP,'_Resource Additions_Annual_'!$AL:$AL,$D20,'_Resource Additions_Annual_'!$AM:$AM,$B20)</f>
        <v>683.22500067949295</v>
      </c>
      <c r="J20" s="92">
        <f>SUMIFS('_Resource Additions_Annual_'!AQ:AQ,'_Resource Additions_Annual_'!$AL:$AL,$D20,'_Resource Additions_Annual_'!$AM:$AM,$B20)</f>
        <v>216.68000096082687</v>
      </c>
      <c r="K20" s="92">
        <f>SUMIFS('_Resource Additions_Annual_'!AR:AR,'_Resource Additions_Annual_'!$AL:$AL,$D20,'_Resource Additions_Annual_'!$AM:$AM,$B20)</f>
        <v>117.77000427246094</v>
      </c>
      <c r="L20" s="92">
        <f>SUMIFS('_Resource Additions_Annual_'!AS:AS,'_Resource Additions_Annual_'!$AL:$AL,$D20,'_Resource Additions_Annual_'!$AM:$AM,$B20)</f>
        <v>90</v>
      </c>
      <c r="M20" s="92">
        <f>SUMIFS('_Resource Additions_Annual_'!AT:AT,'_Resource Additions_Annual_'!$AL:$AL,$D20,'_Resource Additions_Annual_'!$AM:$AM,$B20)</f>
        <v>596</v>
      </c>
      <c r="N20" s="92">
        <f>SUMIFS('_Resource Additions_Annual_'!AU:AU,'_Resource Additions_Annual_'!$AL:$AL,$D20,'_Resource Additions_Annual_'!$AM:$AM,$B20)</f>
        <v>3250</v>
      </c>
      <c r="O20" s="92">
        <f>SUMIFS('_Resource Additions_Annual_'!AV:AV,'_Resource Additions_Annual_'!$AL:$AL,$D20,'_Resource Additions_Annual_'!$AM:$AM,$B20)</f>
        <v>500</v>
      </c>
      <c r="P20" s="92">
        <f>SUMIFS('_Resource Additions_Annual_'!AW:AW,'_Resource Additions_Annual_'!$AL:$AL,$D20,'_Resource Additions_Annual_'!$AM:$AM,$B20)</f>
        <v>0</v>
      </c>
      <c r="Q20" s="93">
        <f>SUMIFS('_Resource Additions_Annual_'!AX:AX,'_Resource Additions_Annual_'!$AL:$AL,$D20,'_Resource Additions_Annual_'!$AM:$AM,$B20)</f>
        <v>765.60000228881836</v>
      </c>
      <c r="R20" s="93">
        <f t="shared" ref="R20:R24" si="5">SUM(G20:Q20)</f>
        <v>8877.967560044628</v>
      </c>
    </row>
    <row r="21" spans="2:18" ht="26.25" customHeight="1" x14ac:dyDescent="0.25">
      <c r="B21" s="94">
        <v>2045</v>
      </c>
      <c r="C21" s="204"/>
      <c r="D21" s="85" t="str">
        <f t="shared" si="2"/>
        <v>Suite 3 Customer Only</v>
      </c>
      <c r="E21" s="202"/>
      <c r="F21" s="85" t="str">
        <f t="shared" si="3"/>
        <v>Suite 3 Customer Only</v>
      </c>
      <c r="G21" s="91">
        <f>SUMIFS('_Resource Additions_Annual_'!AN:AN,'_Resource Additions_Annual_'!$AL:$AL,$D21,'_Resource Additions_Annual_'!$AM:$AM,$B21)</f>
        <v>1783.6925518430301</v>
      </c>
      <c r="H21" s="92">
        <f>SUMIFS('_Resource Additions_Annual_'!AO:AO,'_Resource Additions_Annual_'!$AL:$AL,$D21,'_Resource Additions_Annual_'!$AM:$AM,$B21)</f>
        <v>871.70000012218952</v>
      </c>
      <c r="I21" s="92">
        <f>SUMIFS('_Resource Additions_Annual_'!AP:AP,'_Resource Additions_Annual_'!$AL:$AL,$D21,'_Resource Additions_Annual_'!$AM:$AM,$B21)</f>
        <v>658.61699971556664</v>
      </c>
      <c r="J21" s="92">
        <f>SUMIFS('_Resource Additions_Annual_'!AQ:AQ,'_Resource Additions_Annual_'!$AL:$AL,$D21,'_Resource Additions_Annual_'!$AM:$AM,$B21)</f>
        <v>216.68000096082687</v>
      </c>
      <c r="K21" s="92">
        <f>SUMIFS('_Resource Additions_Annual_'!AR:AR,'_Resource Additions_Annual_'!$AL:$AL,$D21,'_Resource Additions_Annual_'!$AM:$AM,$B21)</f>
        <v>117.77000427246094</v>
      </c>
      <c r="L21" s="92">
        <f>SUMIFS('_Resource Additions_Annual_'!AS:AS,'_Resource Additions_Annual_'!$AL:$AL,$D21,'_Resource Additions_Annual_'!$AM:$AM,$B21)</f>
        <v>90</v>
      </c>
      <c r="M21" s="92">
        <f>SUMIFS('_Resource Additions_Annual_'!AT:AT,'_Resource Additions_Annual_'!$AL:$AL,$D21,'_Resource Additions_Annual_'!$AM:$AM,$B21)</f>
        <v>596</v>
      </c>
      <c r="N21" s="92">
        <f>SUMIFS('_Resource Additions_Annual_'!AU:AU,'_Resource Additions_Annual_'!$AL:$AL,$D21,'_Resource Additions_Annual_'!$AM:$AM,$B21)</f>
        <v>3250</v>
      </c>
      <c r="O21" s="92">
        <f>SUMIFS('_Resource Additions_Annual_'!AV:AV,'_Resource Additions_Annual_'!$AL:$AL,$D21,'_Resource Additions_Annual_'!$AM:$AM,$B21)</f>
        <v>500</v>
      </c>
      <c r="P21" s="92">
        <f>SUMIFS('_Resource Additions_Annual_'!AW:AW,'_Resource Additions_Annual_'!$AL:$AL,$D21,'_Resource Additions_Annual_'!$AM:$AM,$B21)</f>
        <v>0</v>
      </c>
      <c r="Q21" s="93">
        <f>SUMIFS('_Resource Additions_Annual_'!AX:AX,'_Resource Additions_Annual_'!$AL:$AL,$D21,'_Resource Additions_Annual_'!$AM:$AM,$B21)</f>
        <v>765.60000228881836</v>
      </c>
      <c r="R21" s="93">
        <f t="shared" si="5"/>
        <v>8850.0595592028913</v>
      </c>
    </row>
    <row r="22" spans="2:18" ht="26.25" customHeight="1" x14ac:dyDescent="0.25">
      <c r="B22" s="94">
        <v>2045</v>
      </c>
      <c r="C22" s="204"/>
      <c r="D22" s="85" t="str">
        <f t="shared" si="2"/>
        <v>Suite 4 Pre-CBI</v>
      </c>
      <c r="E22" s="202"/>
      <c r="F22" s="85" t="str">
        <f t="shared" si="3"/>
        <v>Suite 4 Pre-CBI</v>
      </c>
      <c r="G22" s="91">
        <f>SUMIFS('_Resource Additions_Annual_'!AN:AN,'_Resource Additions_Annual_'!$AL:$AL,$D22,'_Resource Additions_Annual_'!$AM:$AM,$B22)</f>
        <v>1783.6925518430301</v>
      </c>
      <c r="H22" s="92">
        <f>SUMIFS('_Resource Additions_Annual_'!AO:AO,'_Resource Additions_Annual_'!$AL:$AL,$D22,'_Resource Additions_Annual_'!$AM:$AM,$B22)</f>
        <v>857.70000010728836</v>
      </c>
      <c r="I22" s="92">
        <f>SUMIFS('_Resource Additions_Annual_'!AP:AP,'_Resource Additions_Annual_'!$AL:$AL,$D22,'_Resource Additions_Annual_'!$AM:$AM,$B22)</f>
        <v>677.89200054109097</v>
      </c>
      <c r="J22" s="92">
        <f>SUMIFS('_Resource Additions_Annual_'!AQ:AQ,'_Resource Additions_Annual_'!$AL:$AL,$D22,'_Resource Additions_Annual_'!$AM:$AM,$B22)</f>
        <v>216.68000096082687</v>
      </c>
      <c r="K22" s="92">
        <f>SUMIFS('_Resource Additions_Annual_'!AR:AR,'_Resource Additions_Annual_'!$AL:$AL,$D22,'_Resource Additions_Annual_'!$AM:$AM,$B22)</f>
        <v>117.77000427246094</v>
      </c>
      <c r="L22" s="92">
        <f>SUMIFS('_Resource Additions_Annual_'!AS:AS,'_Resource Additions_Annual_'!$AL:$AL,$D22,'_Resource Additions_Annual_'!$AM:$AM,$B22)</f>
        <v>90</v>
      </c>
      <c r="M22" s="92">
        <f>SUMIFS('_Resource Additions_Annual_'!AT:AT,'_Resource Additions_Annual_'!$AL:$AL,$D22,'_Resource Additions_Annual_'!$AM:$AM,$B22)</f>
        <v>596</v>
      </c>
      <c r="N22" s="92">
        <f>SUMIFS('_Resource Additions_Annual_'!AU:AU,'_Resource Additions_Annual_'!$AL:$AL,$D22,'_Resource Additions_Annual_'!$AM:$AM,$B22)</f>
        <v>3250</v>
      </c>
      <c r="O22" s="92">
        <f>SUMIFS('_Resource Additions_Annual_'!AV:AV,'_Resource Additions_Annual_'!$AL:$AL,$D22,'_Resource Additions_Annual_'!$AM:$AM,$B22)</f>
        <v>500</v>
      </c>
      <c r="P22" s="92">
        <f>SUMIFS('_Resource Additions_Annual_'!AW:AW,'_Resource Additions_Annual_'!$AL:$AL,$D22,'_Resource Additions_Annual_'!$AM:$AM,$B22)</f>
        <v>0</v>
      </c>
      <c r="Q22" s="93">
        <f>SUMIFS('_Resource Additions_Annual_'!AX:AX,'_Resource Additions_Annual_'!$AL:$AL,$D22,'_Resource Additions_Annual_'!$AM:$AM,$B22)</f>
        <v>765.60000228881836</v>
      </c>
      <c r="R22" s="93">
        <f t="shared" si="5"/>
        <v>8855.3345600135144</v>
      </c>
    </row>
    <row r="23" spans="2:18" ht="26.25" customHeight="1" x14ac:dyDescent="0.25">
      <c r="B23" s="94">
        <v>2045</v>
      </c>
      <c r="C23" s="204"/>
      <c r="D23" s="85" t="str">
        <f t="shared" si="2"/>
        <v>Suite 5 CBI</v>
      </c>
      <c r="E23" s="202"/>
      <c r="F23" s="85" t="str">
        <f t="shared" si="3"/>
        <v>Suite 5 CBI</v>
      </c>
      <c r="G23" s="91">
        <f>SUMIFS('_Resource Additions_Annual_'!AN:AN,'_Resource Additions_Annual_'!$AL:$AL,$D23,'_Resource Additions_Annual_'!$AM:$AM,$B23)</f>
        <v>1783.6925518430301</v>
      </c>
      <c r="H23" s="92">
        <f>SUMIFS('_Resource Additions_Annual_'!AO:AO,'_Resource Additions_Annual_'!$AL:$AL,$D23,'_Resource Additions_Annual_'!$AM:$AM,$B23)</f>
        <v>875.55000026524067</v>
      </c>
      <c r="I23" s="92">
        <f>SUMIFS('_Resource Additions_Annual_'!AP:AP,'_Resource Additions_Annual_'!$AL:$AL,$D23,'_Resource Additions_Annual_'!$AM:$AM,$B23)</f>
        <v>681.29200010001659</v>
      </c>
      <c r="J23" s="92">
        <f>SUMIFS('_Resource Additions_Annual_'!AQ:AQ,'_Resource Additions_Annual_'!$AL:$AL,$D23,'_Resource Additions_Annual_'!$AM:$AM,$B23)</f>
        <v>216.68000096082687</v>
      </c>
      <c r="K23" s="92">
        <f>SUMIFS('_Resource Additions_Annual_'!AR:AR,'_Resource Additions_Annual_'!$AL:$AL,$D23,'_Resource Additions_Annual_'!$AM:$AM,$B23)</f>
        <v>117.77000427246094</v>
      </c>
      <c r="L23" s="92">
        <f>SUMIFS('_Resource Additions_Annual_'!AS:AS,'_Resource Additions_Annual_'!$AL:$AL,$D23,'_Resource Additions_Annual_'!$AM:$AM,$B23)</f>
        <v>90</v>
      </c>
      <c r="M23" s="92">
        <f>SUMIFS('_Resource Additions_Annual_'!AT:AT,'_Resource Additions_Annual_'!$AL:$AL,$D23,'_Resource Additions_Annual_'!$AM:$AM,$B23)</f>
        <v>596</v>
      </c>
      <c r="N23" s="92">
        <f>SUMIFS('_Resource Additions_Annual_'!AU:AU,'_Resource Additions_Annual_'!$AL:$AL,$D23,'_Resource Additions_Annual_'!$AM:$AM,$B23)</f>
        <v>3250</v>
      </c>
      <c r="O23" s="92">
        <f>SUMIFS('_Resource Additions_Annual_'!AV:AV,'_Resource Additions_Annual_'!$AL:$AL,$D23,'_Resource Additions_Annual_'!$AM:$AM,$B23)</f>
        <v>500</v>
      </c>
      <c r="P23" s="92">
        <f>SUMIFS('_Resource Additions_Annual_'!AW:AW,'_Resource Additions_Annual_'!$AL:$AL,$D23,'_Resource Additions_Annual_'!$AM:$AM,$B23)</f>
        <v>0</v>
      </c>
      <c r="Q23" s="93">
        <f>SUMIFS('_Resource Additions_Annual_'!AX:AX,'_Resource Additions_Annual_'!$AL:$AL,$D23,'_Resource Additions_Annual_'!$AM:$AM,$B23)</f>
        <v>765.60000228881836</v>
      </c>
      <c r="R23" s="93">
        <f t="shared" si="5"/>
        <v>8876.5845597303924</v>
      </c>
    </row>
    <row r="24" spans="2:18" ht="26.25" customHeight="1" x14ac:dyDescent="0.25">
      <c r="B24" s="94">
        <v>2045</v>
      </c>
      <c r="C24" s="204"/>
      <c r="D24" s="85" t="str">
        <f t="shared" si="2"/>
        <v>Suite 6 CEIP Preferred Portfolio</v>
      </c>
      <c r="E24" s="202"/>
      <c r="F24" s="85" t="str">
        <f t="shared" si="3"/>
        <v>Suite 6 CEIP Preferred Portfolio</v>
      </c>
      <c r="G24" s="91">
        <f>SUMIFS('_Resource Additions_Annual_'!AN:AN,'_Resource Additions_Annual_'!$AL:$AL,$D24,'_Resource Additions_Annual_'!$AM:$AM,$B24)</f>
        <v>1783.6925518430301</v>
      </c>
      <c r="H24" s="92">
        <f>SUMIFS('_Resource Additions_Annual_'!AO:AO,'_Resource Additions_Annual_'!$AL:$AL,$D24,'_Resource Additions_Annual_'!$AM:$AM,$B24)</f>
        <v>875.60000041872263</v>
      </c>
      <c r="I24" s="92">
        <f>SUMIFS('_Resource Additions_Annual_'!AP:AP,'_Resource Additions_Annual_'!$AL:$AL,$D24,'_Resource Additions_Annual_'!$AM:$AM,$B24)</f>
        <v>679.37699986249208</v>
      </c>
      <c r="J24" s="92">
        <f>SUMIFS('_Resource Additions_Annual_'!AQ:AQ,'_Resource Additions_Annual_'!$AL:$AL,$D24,'_Resource Additions_Annual_'!$AM:$AM,$B24)</f>
        <v>216.68000096082687</v>
      </c>
      <c r="K24" s="92">
        <f>SUMIFS('_Resource Additions_Annual_'!AR:AR,'_Resource Additions_Annual_'!$AL:$AL,$D24,'_Resource Additions_Annual_'!$AM:$AM,$B24)</f>
        <v>117.77000427246094</v>
      </c>
      <c r="L24" s="92">
        <f>SUMIFS('_Resource Additions_Annual_'!AS:AS,'_Resource Additions_Annual_'!$AL:$AL,$D24,'_Resource Additions_Annual_'!$AM:$AM,$B24)</f>
        <v>90</v>
      </c>
      <c r="M24" s="92">
        <f>SUMIFS('_Resource Additions_Annual_'!AT:AT,'_Resource Additions_Annual_'!$AL:$AL,$D24,'_Resource Additions_Annual_'!$AM:$AM,$B24)</f>
        <v>596</v>
      </c>
      <c r="N24" s="92">
        <f>SUMIFS('_Resource Additions_Annual_'!AU:AU,'_Resource Additions_Annual_'!$AL:$AL,$D24,'_Resource Additions_Annual_'!$AM:$AM,$B24)</f>
        <v>3250</v>
      </c>
      <c r="O24" s="92">
        <f>SUMIFS('_Resource Additions_Annual_'!AV:AV,'_Resource Additions_Annual_'!$AL:$AL,$D24,'_Resource Additions_Annual_'!$AM:$AM,$B24)</f>
        <v>500</v>
      </c>
      <c r="P24" s="92">
        <f>SUMIFS('_Resource Additions_Annual_'!AW:AW,'_Resource Additions_Annual_'!$AL:$AL,$D24,'_Resource Additions_Annual_'!$AM:$AM,$B24)</f>
        <v>0</v>
      </c>
      <c r="Q24" s="93">
        <f>SUMIFS('_Resource Additions_Annual_'!AX:AX,'_Resource Additions_Annual_'!$AL:$AL,$D24,'_Resource Additions_Annual_'!$AM:$AM,$B24)</f>
        <v>765.60000228881836</v>
      </c>
      <c r="R24" s="93">
        <f t="shared" si="5"/>
        <v>8874.7195596463498</v>
      </c>
    </row>
  </sheetData>
  <mergeCells count="6">
    <mergeCell ref="E7:E12"/>
    <mergeCell ref="E13:E18"/>
    <mergeCell ref="E19:E24"/>
    <mergeCell ref="C7:C12"/>
    <mergeCell ref="C13:C18"/>
    <mergeCell ref="C19:C24"/>
  </mergeCells>
  <pageMargins left="0.7" right="0.7" top="0.75" bottom="0.75" header="0.3" footer="0.3"/>
  <pageSetup orientation="portrait" horizontalDpi="90" verticalDpi="90" r:id="rId1"/>
  <headerFooter>
    <oddHeader>&amp;LAppendix A: AURORA Detailed Output&amp;RDraft Clean Energy Implementation Plan</oddHeader>
    <oddFooter>&amp;LOCTOBER 15, 2021&amp;C&amp;P of &amp;N&amp;RPuget Sound Energy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7030A0"/>
  </sheetPr>
  <dimension ref="B3:AE24"/>
  <sheetViews>
    <sheetView view="pageLayout" topLeftCell="A10" zoomScaleNormal="55" workbookViewId="0">
      <selection activeCell="D43" sqref="D43"/>
    </sheetView>
  </sheetViews>
  <sheetFormatPr defaultColWidth="8.85546875" defaultRowHeight="15" x14ac:dyDescent="0.25"/>
  <cols>
    <col min="1" max="5" width="8.85546875" style="146"/>
    <col min="6" max="6" width="52" style="146" customWidth="1"/>
    <col min="7" max="7" width="9.140625" style="146" customWidth="1"/>
    <col min="8" max="18" width="8.85546875" style="146"/>
    <col min="19" max="20" width="9.85546875" style="146" customWidth="1"/>
    <col min="21" max="16384" width="8.85546875" style="146"/>
  </cols>
  <sheetData>
    <row r="3" spans="2:31" x14ac:dyDescent="0.25">
      <c r="C3" s="69" t="s">
        <v>99</v>
      </c>
      <c r="D3" s="69" t="s">
        <v>99</v>
      </c>
      <c r="E3" s="69" t="s">
        <v>99</v>
      </c>
      <c r="F3" s="70" t="s">
        <v>155</v>
      </c>
      <c r="G3" s="69" t="s">
        <v>99</v>
      </c>
      <c r="H3" s="69" t="s">
        <v>99</v>
      </c>
      <c r="I3" s="69" t="s">
        <v>99</v>
      </c>
      <c r="J3" s="69" t="s">
        <v>99</v>
      </c>
      <c r="K3" s="69" t="s">
        <v>99</v>
      </c>
      <c r="L3" s="69" t="s">
        <v>99</v>
      </c>
      <c r="M3" s="69" t="s">
        <v>99</v>
      </c>
      <c r="N3" s="69" t="s">
        <v>99</v>
      </c>
      <c r="O3" s="69" t="s">
        <v>99</v>
      </c>
      <c r="P3" s="69" t="s">
        <v>99</v>
      </c>
      <c r="Q3" s="69" t="s">
        <v>99</v>
      </c>
      <c r="R3" s="69" t="s">
        <v>99</v>
      </c>
    </row>
    <row r="4" spans="2:31" x14ac:dyDescent="0.25">
      <c r="F4" s="70"/>
    </row>
    <row r="5" spans="2:31" x14ac:dyDescent="0.25">
      <c r="B5" s="37"/>
      <c r="C5" s="37" t="s">
        <v>52</v>
      </c>
      <c r="D5" s="37"/>
      <c r="E5" s="37"/>
      <c r="F5" s="80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2:31" ht="105" x14ac:dyDescent="0.25">
      <c r="B6" s="37"/>
      <c r="C6" s="38" t="s">
        <v>46</v>
      </c>
      <c r="D6" s="68" t="s">
        <v>97</v>
      </c>
      <c r="E6" s="39" t="s">
        <v>46</v>
      </c>
      <c r="F6" s="81" t="s">
        <v>98</v>
      </c>
      <c r="G6" s="182" t="s">
        <v>162</v>
      </c>
      <c r="H6" s="182" t="s">
        <v>163</v>
      </c>
      <c r="I6" s="182" t="s">
        <v>164</v>
      </c>
      <c r="J6" s="182" t="s">
        <v>165</v>
      </c>
      <c r="K6" s="182" t="s">
        <v>166</v>
      </c>
      <c r="L6" s="183" t="s">
        <v>167</v>
      </c>
      <c r="M6" s="183" t="s">
        <v>168</v>
      </c>
      <c r="N6" s="183" t="s">
        <v>169</v>
      </c>
      <c r="O6" s="183" t="s">
        <v>170</v>
      </c>
      <c r="P6" s="183" t="s">
        <v>171</v>
      </c>
      <c r="Q6" s="183" t="s">
        <v>172</v>
      </c>
      <c r="R6" s="183" t="s">
        <v>173</v>
      </c>
      <c r="S6" s="183" t="s">
        <v>174</v>
      </c>
      <c r="T6" s="183" t="s">
        <v>175</v>
      </c>
      <c r="U6" s="183" t="s">
        <v>176</v>
      </c>
      <c r="V6" s="183" t="s">
        <v>177</v>
      </c>
      <c r="W6" s="183" t="s">
        <v>178</v>
      </c>
      <c r="X6" s="183" t="s">
        <v>179</v>
      </c>
      <c r="Y6" s="183" t="s">
        <v>180</v>
      </c>
      <c r="Z6" s="183" t="s">
        <v>181</v>
      </c>
      <c r="AA6" s="183" t="s">
        <v>182</v>
      </c>
      <c r="AB6" s="183" t="s">
        <v>183</v>
      </c>
      <c r="AC6" s="183" t="s">
        <v>184</v>
      </c>
      <c r="AD6" s="183" t="s">
        <v>185</v>
      </c>
      <c r="AE6" s="183" t="s">
        <v>43</v>
      </c>
    </row>
    <row r="7" spans="2:31" ht="15" customHeight="1" x14ac:dyDescent="0.25">
      <c r="B7" s="94">
        <v>2025</v>
      </c>
      <c r="C7" s="203">
        <v>2025</v>
      </c>
      <c r="D7" s="83" t="str">
        <f>'RAW DATA INPUTS &gt;&gt;&gt;'!C3</f>
        <v>Suite 1 Least Cost</v>
      </c>
      <c r="E7" s="202">
        <v>2025</v>
      </c>
      <c r="F7" s="81" t="str">
        <f>D7</f>
        <v>Suite 1 Least Cost</v>
      </c>
      <c r="G7" s="184">
        <f>SUMIFS('CEIP_Resource Additions_Annual'!C:C,'CEIP_Resource Additions_Annual'!$AA:$AA,$D7,'CEIP_Resource Additions_Annual'!$B:$B,$B7)</f>
        <v>9.4999998807907104</v>
      </c>
      <c r="H7" s="185">
        <f>SUMIFS('CEIP_Resource Additions_Annual'!D:D,'CEIP_Resource Additions_Annual'!$AA:$AA,$D7,'CEIP_Resource Additions_Annual'!$B:$B,$B7)</f>
        <v>0</v>
      </c>
      <c r="I7" s="185">
        <f>SUMIFS('CEIP_Resource Additions_Annual'!E:E,'CEIP_Resource Additions_Annual'!$AA:$AA,$D7,'CEIP_Resource Additions_Annual'!$B:$B,$B7)</f>
        <v>0</v>
      </c>
      <c r="J7" s="185">
        <f>SUMIFS('CEIP_Resource Additions_Annual'!F:F,'CEIP_Resource Additions_Annual'!$AA:$AA,$D7,'CEIP_Resource Additions_Annual'!$B:$B,$B7)</f>
        <v>11.200000166893004</v>
      </c>
      <c r="K7" s="185">
        <f>SUMIFS('CEIP_Resource Additions_Annual'!G:G,'CEIP_Resource Additions_Annual'!$AA:$AA,$D7,'CEIP_Resource Additions_Annual'!$B:$B,$B7)</f>
        <v>20.800000309944153</v>
      </c>
      <c r="L7" s="185">
        <f>SUMIFS('CEIP_Resource Additions_Annual'!H:H,'CEIP_Resource Additions_Annual'!$AA:$AA,$D7,'CEIP_Resource Additions_Annual'!$B:$B,$B7)</f>
        <v>38.800000578165054</v>
      </c>
      <c r="M7" s="185">
        <f>SUMIFS('CEIP_Resource Additions_Annual'!I:I,'CEIP_Resource Additions_Annual'!$AA:$AA,$D7,'CEIP_Resource Additions_Annual'!$B:$B,$B7)</f>
        <v>0</v>
      </c>
      <c r="N7" s="185">
        <f>SUMIFS('CEIP_Resource Additions_Annual'!J:J,'CEIP_Resource Additions_Annual'!$AA:$AA,$D7,'CEIP_Resource Additions_Annual'!$B:$B,$B7)</f>
        <v>0</v>
      </c>
      <c r="O7" s="185">
        <f>SUMIFS('CEIP_Resource Additions_Annual'!K:K,'CEIP_Resource Additions_Annual'!$AA:$AA,$D7,'CEIP_Resource Additions_Annual'!$B:$B,$B7)</f>
        <v>0</v>
      </c>
      <c r="P7" s="185">
        <f>SUMIFS('CEIP_Resource Additions_Annual'!L:L,'CEIP_Resource Additions_Annual'!$AA:$AA,$D7,'CEIP_Resource Additions_Annual'!$B:$B,$B7)</f>
        <v>0</v>
      </c>
      <c r="Q7" s="185">
        <f>SUMIFS('CEIP_Resource Additions_Annual'!M:M,'CEIP_Resource Additions_Annual'!$AA:$AA,$D7,'CEIP_Resource Additions_Annual'!$B:$B,$B7)</f>
        <v>12.600000187754629</v>
      </c>
      <c r="R7" s="185">
        <f>SUMIFS('CEIP_Resource Additions_Annual'!N:N,'CEIP_Resource Additions_Annual'!$AA:$AA,$D7,'CEIP_Resource Additions_Annual'!$B:$B,$B7)</f>
        <v>0</v>
      </c>
      <c r="S7" s="185">
        <f>SUMIFS('CEIP_Resource Additions_Annual'!O:O,'CEIP_Resource Additions_Annual'!$AA:$AA,$D7,'CEIP_Resource Additions_Annual'!$B:$B,$B7)</f>
        <v>0</v>
      </c>
      <c r="T7" s="185">
        <f>SUMIFS('CEIP_Resource Additions_Annual'!P:P,'CEIP_Resource Additions_Annual'!$AA:$AA,$D7,'CEIP_Resource Additions_Annual'!$B:$B,$B7)</f>
        <v>0</v>
      </c>
      <c r="U7" s="185">
        <f>SUMIFS('CEIP_Resource Additions_Annual'!Q:Q,'CEIP_Resource Additions_Annual'!$AA:$AA,$D7,'CEIP_Resource Additions_Annual'!$B:$B,$B7)</f>
        <v>0</v>
      </c>
      <c r="V7" s="185">
        <f>SUMIFS('CEIP_Resource Additions_Annual'!R:R,'CEIP_Resource Additions_Annual'!$AA:$AA,$D7,'CEIP_Resource Additions_Annual'!$B:$B,$B7)</f>
        <v>0</v>
      </c>
      <c r="W7" s="185">
        <f>SUMIFS('CEIP_Resource Additions_Annual'!S:S,'CEIP_Resource Additions_Annual'!$AA:$AA,$D7,'CEIP_Resource Additions_Annual'!$B:$B,$B7)</f>
        <v>12</v>
      </c>
      <c r="X7" s="185">
        <f>SUMIFS('CEIP_Resource Additions_Annual'!T:T,'CEIP_Resource Additions_Annual'!$AA:$AA,$D7,'CEIP_Resource Additions_Annual'!$B:$B,$B7)</f>
        <v>0</v>
      </c>
      <c r="Y7" s="185">
        <f>SUMIFS('CEIP_Resource Additions_Annual'!U:U,'CEIP_Resource Additions_Annual'!$AA:$AA,$D7,'CEIP_Resource Additions_Annual'!$B:$B,$B7)</f>
        <v>0</v>
      </c>
      <c r="Z7" s="185">
        <f>SUMIFS('CEIP_Resource Additions_Annual'!V:V,'CEIP_Resource Additions_Annual'!$AA:$AA,$D7,'CEIP_Resource Additions_Annual'!$B:$B,$B7)</f>
        <v>0</v>
      </c>
      <c r="AA7" s="185">
        <f>SUMIFS('CEIP_Resource Additions_Annual'!W:W,'CEIP_Resource Additions_Annual'!$AA:$AA,$D7,'CEIP_Resource Additions_Annual'!$B:$B,$B7)</f>
        <v>0</v>
      </c>
      <c r="AB7" s="185">
        <f>SUMIFS('CEIP_Resource Additions_Annual'!X:X,'CEIP_Resource Additions_Annual'!$AA:$AA,$D7,'CEIP_Resource Additions_Annual'!$B:$B,$B7)</f>
        <v>0.40000000596046442</v>
      </c>
      <c r="AC7" s="185">
        <f>SUMIFS('CEIP_Resource Additions_Annual'!Y:Y,'CEIP_Resource Additions_Annual'!$AA:$AA,$D7,'CEIP_Resource Additions_Annual'!$B:$B,$B7)</f>
        <v>0</v>
      </c>
      <c r="AD7" s="185">
        <f>SUMIFS('CEIP_Resource Additions_Annual'!Z:Z,'CEIP_Resource Additions_Annual'!$AA:$AA,$D7,'CEIP_Resource Additions_Annual'!$B:$B,$B7)</f>
        <v>0</v>
      </c>
      <c r="AE7" s="193">
        <f>SUM(G7:AD7)</f>
        <v>105.30000112950802</v>
      </c>
    </row>
    <row r="8" spans="2:31" ht="26.25" customHeight="1" x14ac:dyDescent="0.25">
      <c r="B8" s="94">
        <v>2025</v>
      </c>
      <c r="C8" s="204"/>
      <c r="D8" s="83" t="str">
        <f>'RAW DATA INPUTS &gt;&gt;&gt;'!C4</f>
        <v>Suite 2 PSE Only</v>
      </c>
      <c r="E8" s="202"/>
      <c r="F8" s="82" t="str">
        <f>D8</f>
        <v>Suite 2 PSE Only</v>
      </c>
      <c r="G8" s="187">
        <f>SUMIFS('CEIP_Resource Additions_Annual'!C:C,'CEIP_Resource Additions_Annual'!$AA:$AA,$D8,'CEIP_Resource Additions_Annual'!$B:$B,$B8)</f>
        <v>16.149999797344208</v>
      </c>
      <c r="H8" s="188">
        <f>SUMIFS('CEIP_Resource Additions_Annual'!D:D,'CEIP_Resource Additions_Annual'!$AA:$AA,$D8,'CEIP_Resource Additions_Annual'!$B:$B,$B8)</f>
        <v>4.2749999463558197</v>
      </c>
      <c r="I8" s="188">
        <f>SUMIFS('CEIP_Resource Additions_Annual'!E:E,'CEIP_Resource Additions_Annual'!$AA:$AA,$D8,'CEIP_Resource Additions_Annual'!$B:$B,$B8)</f>
        <v>0</v>
      </c>
      <c r="J8" s="188">
        <f>SUMIFS('CEIP_Resource Additions_Annual'!F:F,'CEIP_Resource Additions_Annual'!$AA:$AA,$D8,'CEIP_Resource Additions_Annual'!$B:$B,$B8)</f>
        <v>11.200000166893004</v>
      </c>
      <c r="K8" s="188">
        <f>SUMIFS('CEIP_Resource Additions_Annual'!G:G,'CEIP_Resource Additions_Annual'!$AA:$AA,$D8,'CEIP_Resource Additions_Annual'!$B:$B,$B8)</f>
        <v>0</v>
      </c>
      <c r="L8" s="188">
        <f>SUMIFS('CEIP_Resource Additions_Annual'!H:H,'CEIP_Resource Additions_Annual'!$AA:$AA,$D8,'CEIP_Resource Additions_Annual'!$B:$B,$B8)</f>
        <v>51.600000768899918</v>
      </c>
      <c r="M8" s="188">
        <f>SUMIFS('CEIP_Resource Additions_Annual'!I:I,'CEIP_Resource Additions_Annual'!$AA:$AA,$D8,'CEIP_Resource Additions_Annual'!$B:$B,$B8)</f>
        <v>0</v>
      </c>
      <c r="N8" s="188">
        <f>SUMIFS('CEIP_Resource Additions_Annual'!J:J,'CEIP_Resource Additions_Annual'!$AA:$AA,$D8,'CEIP_Resource Additions_Annual'!$B:$B,$B8)</f>
        <v>0</v>
      </c>
      <c r="O8" s="188">
        <f>SUMIFS('CEIP_Resource Additions_Annual'!K:K,'CEIP_Resource Additions_Annual'!$AA:$AA,$D8,'CEIP_Resource Additions_Annual'!$B:$B,$B8)</f>
        <v>0</v>
      </c>
      <c r="P8" s="188">
        <f>SUMIFS('CEIP_Resource Additions_Annual'!L:L,'CEIP_Resource Additions_Annual'!$AA:$AA,$D8,'CEIP_Resource Additions_Annual'!$B:$B,$B8)</f>
        <v>0</v>
      </c>
      <c r="Q8" s="188">
        <f>SUMIFS('CEIP_Resource Additions_Annual'!M:M,'CEIP_Resource Additions_Annual'!$AA:$AA,$D8,'CEIP_Resource Additions_Annual'!$B:$B,$B8)</f>
        <v>0</v>
      </c>
      <c r="R8" s="188">
        <f>SUMIFS('CEIP_Resource Additions_Annual'!N:N,'CEIP_Resource Additions_Annual'!$AA:$AA,$D8,'CEIP_Resource Additions_Annual'!$B:$B,$B8)</f>
        <v>0</v>
      </c>
      <c r="S8" s="188">
        <f>SUMIFS('CEIP_Resource Additions_Annual'!O:O,'CEIP_Resource Additions_Annual'!$AA:$AA,$D8,'CEIP_Resource Additions_Annual'!$B:$B,$B8)</f>
        <v>0</v>
      </c>
      <c r="T8" s="188">
        <f>SUMIFS('CEIP_Resource Additions_Annual'!P:P,'CEIP_Resource Additions_Annual'!$AA:$AA,$D8,'CEIP_Resource Additions_Annual'!$B:$B,$B8)</f>
        <v>0</v>
      </c>
      <c r="U8" s="188">
        <f>SUMIFS('CEIP_Resource Additions_Annual'!Q:Q,'CEIP_Resource Additions_Annual'!$AA:$AA,$D8,'CEIP_Resource Additions_Annual'!$B:$B,$B8)</f>
        <v>0</v>
      </c>
      <c r="V8" s="188">
        <f>SUMIFS('CEIP_Resource Additions_Annual'!R:R,'CEIP_Resource Additions_Annual'!$AA:$AA,$D8,'CEIP_Resource Additions_Annual'!$B:$B,$B8)</f>
        <v>0</v>
      </c>
      <c r="W8" s="188">
        <f>SUMIFS('CEIP_Resource Additions_Annual'!S:S,'CEIP_Resource Additions_Annual'!$AA:$AA,$D8,'CEIP_Resource Additions_Annual'!$B:$B,$B8)</f>
        <v>25</v>
      </c>
      <c r="X8" s="188">
        <f>SUMIFS('CEIP_Resource Additions_Annual'!T:T,'CEIP_Resource Additions_Annual'!$AA:$AA,$D8,'CEIP_Resource Additions_Annual'!$B:$B,$B8)</f>
        <v>0</v>
      </c>
      <c r="Y8" s="188">
        <f>SUMIFS('CEIP_Resource Additions_Annual'!U:U,'CEIP_Resource Additions_Annual'!$AA:$AA,$D8,'CEIP_Resource Additions_Annual'!$B:$B,$B8)</f>
        <v>0</v>
      </c>
      <c r="Z8" s="188">
        <f>SUMIFS('CEIP_Resource Additions_Annual'!V:V,'CEIP_Resource Additions_Annual'!$AA:$AA,$D8,'CEIP_Resource Additions_Annual'!$B:$B,$B8)</f>
        <v>0</v>
      </c>
      <c r="AA8" s="188">
        <f>SUMIFS('CEIP_Resource Additions_Annual'!W:W,'CEIP_Resource Additions_Annual'!$AA:$AA,$D8,'CEIP_Resource Additions_Annual'!$B:$B,$B8)</f>
        <v>0</v>
      </c>
      <c r="AB8" s="188">
        <f>SUMIFS('CEIP_Resource Additions_Annual'!X:X,'CEIP_Resource Additions_Annual'!$AA:$AA,$D8,'CEIP_Resource Additions_Annual'!$B:$B,$B8)</f>
        <v>0</v>
      </c>
      <c r="AC8" s="188">
        <f>SUMIFS('CEIP_Resource Additions_Annual'!Y:Y,'CEIP_Resource Additions_Annual'!$AA:$AA,$D8,'CEIP_Resource Additions_Annual'!$B:$B,$B8)</f>
        <v>0</v>
      </c>
      <c r="AD8" s="188">
        <f>SUMIFS('CEIP_Resource Additions_Annual'!Z:Z,'CEIP_Resource Additions_Annual'!$AA:$AA,$D8,'CEIP_Resource Additions_Annual'!$B:$B,$B8)</f>
        <v>0</v>
      </c>
      <c r="AE8" s="194">
        <f t="shared" ref="AE8:AE24" si="0">SUM(G8:AD8)</f>
        <v>108.22500067949295</v>
      </c>
    </row>
    <row r="9" spans="2:31" ht="26.25" customHeight="1" x14ac:dyDescent="0.25">
      <c r="B9" s="94">
        <v>2025</v>
      </c>
      <c r="C9" s="204"/>
      <c r="D9" s="83" t="str">
        <f>'RAW DATA INPUTS &gt;&gt;&gt;'!C5</f>
        <v>Suite 3 Customer Only</v>
      </c>
      <c r="E9" s="202"/>
      <c r="F9" s="82" t="str">
        <f t="shared" ref="F9:F12" si="1">D9</f>
        <v>Suite 3 Customer Only</v>
      </c>
      <c r="G9" s="187">
        <f>SUMIFS('CEIP_Resource Additions_Annual'!C:C,'CEIP_Resource Additions_Annual'!$AA:$AA,$D9,'CEIP_Resource Additions_Annual'!$B:$B,$B9)</f>
        <v>16.149999797344208</v>
      </c>
      <c r="H9" s="188">
        <f>SUMIFS('CEIP_Resource Additions_Annual'!D:D,'CEIP_Resource Additions_Annual'!$AA:$AA,$D9,'CEIP_Resource Additions_Annual'!$B:$B,$B9)</f>
        <v>4.2749999463558197</v>
      </c>
      <c r="I9" s="188">
        <f>SUMIFS('CEIP_Resource Additions_Annual'!E:E,'CEIP_Resource Additions_Annual'!$AA:$AA,$D9,'CEIP_Resource Additions_Annual'!$B:$B,$B9)</f>
        <v>0</v>
      </c>
      <c r="J9" s="188">
        <f>SUMIFS('CEIP_Resource Additions_Annual'!F:F,'CEIP_Resource Additions_Annual'!$AA:$AA,$D9,'CEIP_Resource Additions_Annual'!$B:$B,$B9)</f>
        <v>0</v>
      </c>
      <c r="K9" s="188">
        <f>SUMIFS('CEIP_Resource Additions_Annual'!G:G,'CEIP_Resource Additions_Annual'!$AA:$AA,$D9,'CEIP_Resource Additions_Annual'!$B:$B,$B9)</f>
        <v>20.800000309944153</v>
      </c>
      <c r="L9" s="188">
        <f>SUMIFS('CEIP_Resource Additions_Annual'!H:H,'CEIP_Resource Additions_Annual'!$AA:$AA,$D9,'CEIP_Resource Additions_Annual'!$B:$B,$B9)</f>
        <v>0</v>
      </c>
      <c r="M9" s="188">
        <f>SUMIFS('CEIP_Resource Additions_Annual'!I:I,'CEIP_Resource Additions_Annual'!$AA:$AA,$D9,'CEIP_Resource Additions_Annual'!$B:$B,$B9)</f>
        <v>0.33199998736381531</v>
      </c>
      <c r="N9" s="188">
        <f>SUMIFS('CEIP_Resource Additions_Annual'!J:J,'CEIP_Resource Additions_Annual'!$AA:$AA,$D9,'CEIP_Resource Additions_Annual'!$B:$B,$B9)</f>
        <v>1.6599999368190765</v>
      </c>
      <c r="O9" s="188">
        <f>SUMIFS('CEIP_Resource Additions_Annual'!K:K,'CEIP_Resource Additions_Annual'!$AA:$AA,$D9,'CEIP_Resource Additions_Annual'!$B:$B,$B9)</f>
        <v>0</v>
      </c>
      <c r="P9" s="188">
        <f>SUMIFS('CEIP_Resource Additions_Annual'!L:L,'CEIP_Resource Additions_Annual'!$AA:$AA,$D9,'CEIP_Resource Additions_Annual'!$B:$B,$B9)</f>
        <v>0</v>
      </c>
      <c r="Q9" s="188">
        <f>SUMIFS('CEIP_Resource Additions_Annual'!M:M,'CEIP_Resource Additions_Annual'!$AA:$AA,$D9,'CEIP_Resource Additions_Annual'!$B:$B,$B9)</f>
        <v>0</v>
      </c>
      <c r="R9" s="188">
        <f>SUMIFS('CEIP_Resource Additions_Annual'!N:N,'CEIP_Resource Additions_Annual'!$AA:$AA,$D9,'CEIP_Resource Additions_Annual'!$B:$B,$B9)</f>
        <v>0</v>
      </c>
      <c r="S9" s="188">
        <f>SUMIFS('CEIP_Resource Additions_Annual'!O:O,'CEIP_Resource Additions_Annual'!$AA:$AA,$D9,'CEIP_Resource Additions_Annual'!$B:$B,$B9)</f>
        <v>3.0000000447034831</v>
      </c>
      <c r="T9" s="188">
        <f>SUMIFS('CEIP_Resource Additions_Annual'!P:P,'CEIP_Resource Additions_Annual'!$AA:$AA,$D9,'CEIP_Resource Additions_Annual'!$B:$B,$B9)</f>
        <v>0</v>
      </c>
      <c r="U9" s="188">
        <f>SUMIFS('CEIP_Resource Additions_Annual'!Q:Q,'CEIP_Resource Additions_Annual'!$AA:$AA,$D9,'CEIP_Resource Additions_Annual'!$B:$B,$B9)</f>
        <v>0.5</v>
      </c>
      <c r="V9" s="188">
        <f>SUMIFS('CEIP_Resource Additions_Annual'!R:R,'CEIP_Resource Additions_Annual'!$AA:$AA,$D9,'CEIP_Resource Additions_Annual'!$B:$B,$B9)</f>
        <v>0</v>
      </c>
      <c r="W9" s="188">
        <f>SUMIFS('CEIP_Resource Additions_Annual'!S:S,'CEIP_Resource Additions_Annual'!$AA:$AA,$D9,'CEIP_Resource Additions_Annual'!$B:$B,$B9)</f>
        <v>0</v>
      </c>
      <c r="X9" s="188">
        <f>SUMIFS('CEIP_Resource Additions_Annual'!T:T,'CEIP_Resource Additions_Annual'!$AA:$AA,$D9,'CEIP_Resource Additions_Annual'!$B:$B,$B9)</f>
        <v>0</v>
      </c>
      <c r="Y9" s="188">
        <f>SUMIFS('CEIP_Resource Additions_Annual'!U:U,'CEIP_Resource Additions_Annual'!$AA:$AA,$D9,'CEIP_Resource Additions_Annual'!$B:$B,$B9)</f>
        <v>1.4000000208616254</v>
      </c>
      <c r="Z9" s="188">
        <f>SUMIFS('CEIP_Resource Additions_Annual'!V:V,'CEIP_Resource Additions_Annual'!$AA:$AA,$D9,'CEIP_Resource Additions_Annual'!$B:$B,$B9)</f>
        <v>3.8000000566244121</v>
      </c>
      <c r="AA9" s="188">
        <f>SUMIFS('CEIP_Resource Additions_Annual'!W:W,'CEIP_Resource Additions_Annual'!$AA:$AA,$D9,'CEIP_Resource Additions_Annual'!$B:$B,$B9)</f>
        <v>0</v>
      </c>
      <c r="AB9" s="188">
        <f>SUMIFS('CEIP_Resource Additions_Annual'!X:X,'CEIP_Resource Additions_Annual'!$AA:$AA,$D9,'CEIP_Resource Additions_Annual'!$B:$B,$B9)</f>
        <v>0</v>
      </c>
      <c r="AC9" s="188">
        <f>SUMIFS('CEIP_Resource Additions_Annual'!Y:Y,'CEIP_Resource Additions_Annual'!$AA:$AA,$D9,'CEIP_Resource Additions_Annual'!$B:$B,$B9)</f>
        <v>15.399999737739563</v>
      </c>
      <c r="AD9" s="188">
        <f>SUMIFS('CEIP_Resource Additions_Annual'!Z:Z,'CEIP_Resource Additions_Annual'!$AA:$AA,$D9,'CEIP_Resource Additions_Annual'!$B:$B,$B9)</f>
        <v>13</v>
      </c>
      <c r="AE9" s="194">
        <f t="shared" si="0"/>
        <v>80.316999837756157</v>
      </c>
    </row>
    <row r="10" spans="2:31" ht="26.25" customHeight="1" x14ac:dyDescent="0.25">
      <c r="B10" s="94">
        <v>2025</v>
      </c>
      <c r="C10" s="204"/>
      <c r="D10" s="83" t="str">
        <f>'RAW DATA INPUTS &gt;&gt;&gt;'!C6</f>
        <v>Suite 4 Pre-CBI</v>
      </c>
      <c r="E10" s="202"/>
      <c r="F10" s="82" t="str">
        <f t="shared" si="1"/>
        <v>Suite 4 Pre-CBI</v>
      </c>
      <c r="G10" s="187">
        <f>SUMIFS('CEIP_Resource Additions_Annual'!C:C,'CEIP_Resource Additions_Annual'!$AA:$AA,$D10,'CEIP_Resource Additions_Annual'!$B:$B,$B10)</f>
        <v>16.149999797344208</v>
      </c>
      <c r="H10" s="188">
        <f>SUMIFS('CEIP_Resource Additions_Annual'!D:D,'CEIP_Resource Additions_Annual'!$AA:$AA,$D10,'CEIP_Resource Additions_Annual'!$B:$B,$B10)</f>
        <v>4.2749999463558197</v>
      </c>
      <c r="I10" s="188">
        <f>SUMIFS('CEIP_Resource Additions_Annual'!E:E,'CEIP_Resource Additions_Annual'!$AA:$AA,$D10,'CEIP_Resource Additions_Annual'!$B:$B,$B10)</f>
        <v>0</v>
      </c>
      <c r="J10" s="188">
        <f>SUMIFS('CEIP_Resource Additions_Annual'!F:F,'CEIP_Resource Additions_Annual'!$AA:$AA,$D10,'CEIP_Resource Additions_Annual'!$B:$B,$B10)</f>
        <v>0</v>
      </c>
      <c r="K10" s="188">
        <f>SUMIFS('CEIP_Resource Additions_Annual'!G:G,'CEIP_Resource Additions_Annual'!$AA:$AA,$D10,'CEIP_Resource Additions_Annual'!$B:$B,$B10)</f>
        <v>0</v>
      </c>
      <c r="L10" s="188">
        <f>SUMIFS('CEIP_Resource Additions_Annual'!H:H,'CEIP_Resource Additions_Annual'!$AA:$AA,$D10,'CEIP_Resource Additions_Annual'!$B:$B,$B10)</f>
        <v>51.600000768899918</v>
      </c>
      <c r="M10" s="188">
        <f>SUMIFS('CEIP_Resource Additions_Annual'!I:I,'CEIP_Resource Additions_Annual'!$AA:$AA,$D10,'CEIP_Resource Additions_Annual'!$B:$B,$B10)</f>
        <v>0.33199998736381531</v>
      </c>
      <c r="N10" s="188">
        <f>SUMIFS('CEIP_Resource Additions_Annual'!J:J,'CEIP_Resource Additions_Annual'!$AA:$AA,$D10,'CEIP_Resource Additions_Annual'!$B:$B,$B10)</f>
        <v>0</v>
      </c>
      <c r="O10" s="188">
        <f>SUMIFS('CEIP_Resource Additions_Annual'!K:K,'CEIP_Resource Additions_Annual'!$AA:$AA,$D10,'CEIP_Resource Additions_Annual'!$B:$B,$B10)</f>
        <v>0.67500002682209015</v>
      </c>
      <c r="P10" s="188">
        <f>SUMIFS('CEIP_Resource Additions_Annual'!L:L,'CEIP_Resource Additions_Annual'!$AA:$AA,$D10,'CEIP_Resource Additions_Annual'!$B:$B,$B10)</f>
        <v>4.8600000143051147</v>
      </c>
      <c r="Q10" s="188">
        <f>SUMIFS('CEIP_Resource Additions_Annual'!M:M,'CEIP_Resource Additions_Annual'!$AA:$AA,$D10,'CEIP_Resource Additions_Annual'!$B:$B,$B10)</f>
        <v>0</v>
      </c>
      <c r="R10" s="188">
        <f>SUMIFS('CEIP_Resource Additions_Annual'!N:N,'CEIP_Resource Additions_Annual'!$AA:$AA,$D10,'CEIP_Resource Additions_Annual'!$B:$B,$B10)</f>
        <v>0</v>
      </c>
      <c r="S10" s="188">
        <f>SUMIFS('CEIP_Resource Additions_Annual'!O:O,'CEIP_Resource Additions_Annual'!$AA:$AA,$D10,'CEIP_Resource Additions_Annual'!$B:$B,$B10)</f>
        <v>3.0000000447034831</v>
      </c>
      <c r="T10" s="188">
        <f>SUMIFS('CEIP_Resource Additions_Annual'!P:P,'CEIP_Resource Additions_Annual'!$AA:$AA,$D10,'CEIP_Resource Additions_Annual'!$B:$B,$B10)</f>
        <v>0</v>
      </c>
      <c r="U10" s="188">
        <f>SUMIFS('CEIP_Resource Additions_Annual'!Q:Q,'CEIP_Resource Additions_Annual'!$AA:$AA,$D10,'CEIP_Resource Additions_Annual'!$B:$B,$B10)</f>
        <v>0.5</v>
      </c>
      <c r="V10" s="188">
        <f>SUMIFS('CEIP_Resource Additions_Annual'!R:R,'CEIP_Resource Additions_Annual'!$AA:$AA,$D10,'CEIP_Resource Additions_Annual'!$B:$B,$B10)</f>
        <v>0</v>
      </c>
      <c r="W10" s="188">
        <f>SUMIFS('CEIP_Resource Additions_Annual'!S:S,'CEIP_Resource Additions_Annual'!$AA:$AA,$D10,'CEIP_Resource Additions_Annual'!$B:$B,$B10)</f>
        <v>0</v>
      </c>
      <c r="X10" s="188">
        <f>SUMIFS('CEIP_Resource Additions_Annual'!T:T,'CEIP_Resource Additions_Annual'!$AA:$AA,$D10,'CEIP_Resource Additions_Annual'!$B:$B,$B10)</f>
        <v>0</v>
      </c>
      <c r="Y10" s="188">
        <f>SUMIFS('CEIP_Resource Additions_Annual'!U:U,'CEIP_Resource Additions_Annual'!$AA:$AA,$D10,'CEIP_Resource Additions_Annual'!$B:$B,$B10)</f>
        <v>0</v>
      </c>
      <c r="Z10" s="188">
        <f>SUMIFS('CEIP_Resource Additions_Annual'!V:V,'CEIP_Resource Additions_Annual'!$AA:$AA,$D10,'CEIP_Resource Additions_Annual'!$B:$B,$B10)</f>
        <v>3.8000000566244121</v>
      </c>
      <c r="AA10" s="188">
        <f>SUMIFS('CEIP_Resource Additions_Annual'!W:W,'CEIP_Resource Additions_Annual'!$AA:$AA,$D10,'CEIP_Resource Additions_Annual'!$B:$B,$B10)</f>
        <v>0.40000000596046442</v>
      </c>
      <c r="AB10" s="188">
        <f>SUMIFS('CEIP_Resource Additions_Annual'!X:X,'CEIP_Resource Additions_Annual'!$AA:$AA,$D10,'CEIP_Resource Additions_Annual'!$B:$B,$B10)</f>
        <v>0</v>
      </c>
      <c r="AC10" s="188">
        <f>SUMIFS('CEIP_Resource Additions_Annual'!Y:Y,'CEIP_Resource Additions_Annual'!$AA:$AA,$D10,'CEIP_Resource Additions_Annual'!$B:$B,$B10)</f>
        <v>0</v>
      </c>
      <c r="AD10" s="188">
        <f>SUMIFS('CEIP_Resource Additions_Annual'!Z:Z,'CEIP_Resource Additions_Annual'!$AA:$AA,$D10,'CEIP_Resource Additions_Annual'!$B:$B,$B10)</f>
        <v>0</v>
      </c>
      <c r="AE10" s="194">
        <f t="shared" si="0"/>
        <v>85.592000648379326</v>
      </c>
    </row>
    <row r="11" spans="2:31" ht="26.25" customHeight="1" x14ac:dyDescent="0.25">
      <c r="B11" s="94">
        <v>2025</v>
      </c>
      <c r="C11" s="204"/>
      <c r="D11" s="83" t="str">
        <f>'RAW DATA INPUTS &gt;&gt;&gt;'!C7</f>
        <v>Suite 5 CBI</v>
      </c>
      <c r="E11" s="202"/>
      <c r="F11" s="82" t="str">
        <f t="shared" si="1"/>
        <v>Suite 5 CBI</v>
      </c>
      <c r="G11" s="187">
        <f>SUMIFS('CEIP_Resource Additions_Annual'!C:C,'CEIP_Resource Additions_Annual'!$AA:$AA,$D11,'CEIP_Resource Additions_Annual'!$B:$B,$B11)</f>
        <v>16.149999797344208</v>
      </c>
      <c r="H11" s="188">
        <f>SUMIFS('CEIP_Resource Additions_Annual'!D:D,'CEIP_Resource Additions_Annual'!$AA:$AA,$D11,'CEIP_Resource Additions_Annual'!$B:$B,$B11)</f>
        <v>4.2749999463558197</v>
      </c>
      <c r="I11" s="188">
        <f>SUMIFS('CEIP_Resource Additions_Annual'!E:E,'CEIP_Resource Additions_Annual'!$AA:$AA,$D11,'CEIP_Resource Additions_Annual'!$B:$B,$B11)</f>
        <v>0</v>
      </c>
      <c r="J11" s="188">
        <f>SUMIFS('CEIP_Resource Additions_Annual'!F:F,'CEIP_Resource Additions_Annual'!$AA:$AA,$D11,'CEIP_Resource Additions_Annual'!$B:$B,$B11)</f>
        <v>0</v>
      </c>
      <c r="K11" s="188">
        <f>SUMIFS('CEIP_Resource Additions_Annual'!G:G,'CEIP_Resource Additions_Annual'!$AA:$AA,$D11,'CEIP_Resource Additions_Annual'!$B:$B,$B11)</f>
        <v>20.800000309944153</v>
      </c>
      <c r="L11" s="188">
        <f>SUMIFS('CEIP_Resource Additions_Annual'!H:H,'CEIP_Resource Additions_Annual'!$AA:$AA,$D11,'CEIP_Resource Additions_Annual'!$B:$B,$B11)</f>
        <v>18.80000028014183</v>
      </c>
      <c r="M11" s="188">
        <f>SUMIFS('CEIP_Resource Additions_Annual'!I:I,'CEIP_Resource Additions_Annual'!$AA:$AA,$D11,'CEIP_Resource Additions_Annual'!$B:$B,$B11)</f>
        <v>0.33199998736381531</v>
      </c>
      <c r="N11" s="188">
        <f>SUMIFS('CEIP_Resource Additions_Annual'!J:J,'CEIP_Resource Additions_Annual'!$AA:$AA,$D11,'CEIP_Resource Additions_Annual'!$B:$B,$B11)</f>
        <v>0</v>
      </c>
      <c r="O11" s="188">
        <f>SUMIFS('CEIP_Resource Additions_Annual'!K:K,'CEIP_Resource Additions_Annual'!$AA:$AA,$D11,'CEIP_Resource Additions_Annual'!$B:$B,$B11)</f>
        <v>0.67500002682209015</v>
      </c>
      <c r="P11" s="188">
        <f>SUMIFS('CEIP_Resource Additions_Annual'!L:L,'CEIP_Resource Additions_Annual'!$AA:$AA,$D11,'CEIP_Resource Additions_Annual'!$B:$B,$B11)</f>
        <v>4.8600000143051147</v>
      </c>
      <c r="Q11" s="188">
        <f>SUMIFS('CEIP_Resource Additions_Annual'!M:M,'CEIP_Resource Additions_Annual'!$AA:$AA,$D11,'CEIP_Resource Additions_Annual'!$B:$B,$B11)</f>
        <v>0</v>
      </c>
      <c r="R11" s="188">
        <f>SUMIFS('CEIP_Resource Additions_Annual'!N:N,'CEIP_Resource Additions_Annual'!$AA:$AA,$D11,'CEIP_Resource Additions_Annual'!$B:$B,$B11)</f>
        <v>0</v>
      </c>
      <c r="S11" s="188">
        <f>SUMIFS('CEIP_Resource Additions_Annual'!O:O,'CEIP_Resource Additions_Annual'!$AA:$AA,$D11,'CEIP_Resource Additions_Annual'!$B:$B,$B11)</f>
        <v>0</v>
      </c>
      <c r="T11" s="188">
        <f>SUMIFS('CEIP_Resource Additions_Annual'!P:P,'CEIP_Resource Additions_Annual'!$AA:$AA,$D11,'CEIP_Resource Additions_Annual'!$B:$B,$B11)</f>
        <v>4.8000001907348633</v>
      </c>
      <c r="U11" s="188">
        <f>SUMIFS('CEIP_Resource Additions_Annual'!Q:Q,'CEIP_Resource Additions_Annual'!$AA:$AA,$D11,'CEIP_Resource Additions_Annual'!$B:$B,$B11)</f>
        <v>2.75</v>
      </c>
      <c r="V11" s="188">
        <f>SUMIFS('CEIP_Resource Additions_Annual'!R:R,'CEIP_Resource Additions_Annual'!$AA:$AA,$D11,'CEIP_Resource Additions_Annual'!$B:$B,$B11)</f>
        <v>0</v>
      </c>
      <c r="W11" s="188">
        <f>SUMIFS('CEIP_Resource Additions_Annual'!S:S,'CEIP_Resource Additions_Annual'!$AA:$AA,$D11,'CEIP_Resource Additions_Annual'!$B:$B,$B11)</f>
        <v>0</v>
      </c>
      <c r="X11" s="188">
        <f>SUMIFS('CEIP_Resource Additions_Annual'!T:T,'CEIP_Resource Additions_Annual'!$AA:$AA,$D11,'CEIP_Resource Additions_Annual'!$B:$B,$B11)</f>
        <v>0</v>
      </c>
      <c r="Y11" s="188">
        <f>SUMIFS('CEIP_Resource Additions_Annual'!U:U,'CEIP_Resource Additions_Annual'!$AA:$AA,$D11,'CEIP_Resource Additions_Annual'!$B:$B,$B11)</f>
        <v>0</v>
      </c>
      <c r="Z11" s="188">
        <f>SUMIFS('CEIP_Resource Additions_Annual'!V:V,'CEIP_Resource Additions_Annual'!$AA:$AA,$D11,'CEIP_Resource Additions_Annual'!$B:$B,$B11)</f>
        <v>4.6000000685453406</v>
      </c>
      <c r="AA11" s="188">
        <f>SUMIFS('CEIP_Resource Additions_Annual'!W:W,'CEIP_Resource Additions_Annual'!$AA:$AA,$D11,'CEIP_Resource Additions_Annual'!$B:$B,$B11)</f>
        <v>0.40000000596046442</v>
      </c>
      <c r="AB11" s="188">
        <f>SUMIFS('CEIP_Resource Additions_Annual'!X:X,'CEIP_Resource Additions_Annual'!$AA:$AA,$D11,'CEIP_Resource Additions_Annual'!$B:$B,$B11)</f>
        <v>0</v>
      </c>
      <c r="AC11" s="188">
        <f>SUMIFS('CEIP_Resource Additions_Annual'!Y:Y,'CEIP_Resource Additions_Annual'!$AA:$AA,$D11,'CEIP_Resource Additions_Annual'!$B:$B,$B11)</f>
        <v>15.399999737739563</v>
      </c>
      <c r="AD11" s="188">
        <f>SUMIFS('CEIP_Resource Additions_Annual'!Z:Z,'CEIP_Resource Additions_Annual'!$AA:$AA,$D11,'CEIP_Resource Additions_Annual'!$B:$B,$B11)</f>
        <v>13</v>
      </c>
      <c r="AE11" s="194">
        <f t="shared" si="0"/>
        <v>106.84200036525726</v>
      </c>
    </row>
    <row r="12" spans="2:31" ht="26.25" customHeight="1" x14ac:dyDescent="0.25">
      <c r="B12" s="94">
        <v>2025</v>
      </c>
      <c r="C12" s="204"/>
      <c r="D12" s="83" t="str">
        <f>'RAW DATA INPUTS &gt;&gt;&gt;'!C8</f>
        <v>Suite 6 CEIP Preferred Portfolio</v>
      </c>
      <c r="E12" s="202"/>
      <c r="F12" s="82" t="str">
        <f t="shared" si="1"/>
        <v>Suite 6 CEIP Preferred Portfolio</v>
      </c>
      <c r="G12" s="190">
        <f>SUMIFS('CEIP_Resource Additions_Annual'!C:C,'CEIP_Resource Additions_Annual'!$AA:$AA,$D12,'CEIP_Resource Additions_Annual'!$B:$B,$B12)</f>
        <v>16.149999797344208</v>
      </c>
      <c r="H12" s="191">
        <f>SUMIFS('CEIP_Resource Additions_Annual'!D:D,'CEIP_Resource Additions_Annual'!$AA:$AA,$D12,'CEIP_Resource Additions_Annual'!$B:$B,$B12)</f>
        <v>4.2749999463558197</v>
      </c>
      <c r="I12" s="191">
        <f>SUMIFS('CEIP_Resource Additions_Annual'!E:E,'CEIP_Resource Additions_Annual'!$AA:$AA,$D12,'CEIP_Resource Additions_Annual'!$B:$B,$B12)</f>
        <v>5.2249999344348907</v>
      </c>
      <c r="J12" s="191">
        <f>SUMIFS('CEIP_Resource Additions_Annual'!F:F,'CEIP_Resource Additions_Annual'!$AA:$AA,$D12,'CEIP_Resource Additions_Annual'!$B:$B,$B12)</f>
        <v>11.100000165402887</v>
      </c>
      <c r="K12" s="191">
        <f>SUMIFS('CEIP_Resource Additions_Annual'!G:G,'CEIP_Resource Additions_Annual'!$AA:$AA,$D12,'CEIP_Resource Additions_Annual'!$B:$B,$B12)</f>
        <v>20.400000303983688</v>
      </c>
      <c r="L12" s="191">
        <f>SUMIFS('CEIP_Resource Additions_Annual'!H:H,'CEIP_Resource Additions_Annual'!$AA:$AA,$D12,'CEIP_Resource Additions_Annual'!$B:$B,$B12)</f>
        <v>0</v>
      </c>
      <c r="M12" s="191">
        <f>SUMIFS('CEIP_Resource Additions_Annual'!I:I,'CEIP_Resource Additions_Annual'!$AA:$AA,$D12,'CEIP_Resource Additions_Annual'!$B:$B,$B12)</f>
        <v>0.24899999052286148</v>
      </c>
      <c r="N12" s="191">
        <f>SUMIFS('CEIP_Resource Additions_Annual'!J:J,'CEIP_Resource Additions_Annual'!$AA:$AA,$D12,'CEIP_Resource Additions_Annual'!$B:$B,$B12)</f>
        <v>1.7429999336600304</v>
      </c>
      <c r="O12" s="191">
        <f>SUMIFS('CEIP_Resource Additions_Annual'!K:K,'CEIP_Resource Additions_Annual'!$AA:$AA,$D12,'CEIP_Resource Additions_Annual'!$B:$B,$B12)</f>
        <v>0.67500002682209015</v>
      </c>
      <c r="P12" s="191">
        <f>SUMIFS('CEIP_Resource Additions_Annual'!L:L,'CEIP_Resource Additions_Annual'!$AA:$AA,$D12,'CEIP_Resource Additions_Annual'!$B:$B,$B12)</f>
        <v>4.8600000143051147</v>
      </c>
      <c r="Q12" s="191">
        <f>SUMIFS('CEIP_Resource Additions_Annual'!M:M,'CEIP_Resource Additions_Annual'!$AA:$AA,$D12,'CEIP_Resource Additions_Annual'!$B:$B,$B12)</f>
        <v>0</v>
      </c>
      <c r="R12" s="191">
        <f>SUMIFS('CEIP_Resource Additions_Annual'!N:N,'CEIP_Resource Additions_Annual'!$AA:$AA,$D12,'CEIP_Resource Additions_Annual'!$B:$B,$B12)</f>
        <v>0</v>
      </c>
      <c r="S12" s="191">
        <f>SUMIFS('CEIP_Resource Additions_Annual'!O:O,'CEIP_Resource Additions_Annual'!$AA:$AA,$D12,'CEIP_Resource Additions_Annual'!$B:$B,$B12)</f>
        <v>0</v>
      </c>
      <c r="T12" s="191">
        <f>SUMIFS('CEIP_Resource Additions_Annual'!P:P,'CEIP_Resource Additions_Annual'!$AA:$AA,$D12,'CEIP_Resource Additions_Annual'!$B:$B,$B12)</f>
        <v>9.0000003576278687</v>
      </c>
      <c r="U12" s="191">
        <f>SUMIFS('CEIP_Resource Additions_Annual'!Q:Q,'CEIP_Resource Additions_Annual'!$AA:$AA,$D12,'CEIP_Resource Additions_Annual'!$B:$B,$B12)</f>
        <v>0</v>
      </c>
      <c r="V12" s="191">
        <f>SUMIFS('CEIP_Resource Additions_Annual'!R:R,'CEIP_Resource Additions_Annual'!$AA:$AA,$D12,'CEIP_Resource Additions_Annual'!$B:$B,$B12)</f>
        <v>0</v>
      </c>
      <c r="W12" s="191">
        <f>SUMIFS('CEIP_Resource Additions_Annual'!S:S,'CEIP_Resource Additions_Annual'!$AA:$AA,$D12,'CEIP_Resource Additions_Annual'!$B:$B,$B12)</f>
        <v>0</v>
      </c>
      <c r="X12" s="191">
        <f>SUMIFS('CEIP_Resource Additions_Annual'!T:T,'CEIP_Resource Additions_Annual'!$AA:$AA,$D12,'CEIP_Resource Additions_Annual'!$B:$B,$B12)</f>
        <v>0</v>
      </c>
      <c r="Y12" s="191">
        <f>SUMIFS('CEIP_Resource Additions_Annual'!U:U,'CEIP_Resource Additions_Annual'!$AA:$AA,$D12,'CEIP_Resource Additions_Annual'!$B:$B,$B12)</f>
        <v>0</v>
      </c>
      <c r="Z12" s="191">
        <f>SUMIFS('CEIP_Resource Additions_Annual'!V:V,'CEIP_Resource Additions_Annual'!$AA:$AA,$D12,'CEIP_Resource Additions_Annual'!$B:$B,$B12)</f>
        <v>3.8000000566244121</v>
      </c>
      <c r="AA12" s="191">
        <f>SUMIFS('CEIP_Resource Additions_Annual'!W:W,'CEIP_Resource Additions_Annual'!$AA:$AA,$D12,'CEIP_Resource Additions_Annual'!$B:$B,$B12)</f>
        <v>0.3000000044703483</v>
      </c>
      <c r="AB12" s="191">
        <f>SUMIFS('CEIP_Resource Additions_Annual'!X:X,'CEIP_Resource Additions_Annual'!$AA:$AA,$D12,'CEIP_Resource Additions_Annual'!$B:$B,$B12)</f>
        <v>0</v>
      </c>
      <c r="AC12" s="191">
        <f>SUMIFS('CEIP_Resource Additions_Annual'!Y:Y,'CEIP_Resource Additions_Annual'!$AA:$AA,$D12,'CEIP_Resource Additions_Annual'!$B:$B,$B12)</f>
        <v>14.699999749660492</v>
      </c>
      <c r="AD12" s="191">
        <f>SUMIFS('CEIP_Resource Additions_Annual'!Z:Z,'CEIP_Resource Additions_Annual'!$AA:$AA,$D12,'CEIP_Resource Additions_Annual'!$B:$B,$B12)</f>
        <v>12.5</v>
      </c>
      <c r="AE12" s="195">
        <f t="shared" si="0"/>
        <v>104.97700028121471</v>
      </c>
    </row>
    <row r="13" spans="2:31" ht="15" customHeight="1" x14ac:dyDescent="0.25">
      <c r="B13" s="94">
        <v>2030</v>
      </c>
      <c r="C13" s="203">
        <v>2030</v>
      </c>
      <c r="D13" s="84" t="str">
        <f t="shared" ref="D13:D24" si="2">D7</f>
        <v>Suite 1 Least Cost</v>
      </c>
      <c r="E13" s="202">
        <v>2030</v>
      </c>
      <c r="F13" s="84" t="str">
        <f t="shared" ref="F13:F24" si="3">F7</f>
        <v>Suite 1 Least Cost</v>
      </c>
      <c r="G13" s="184">
        <f>SUMIFS('CEIP_Resource Additions_Annual'!C:C,'CEIP_Resource Additions_Annual'!$AA:$AA,$D13,'CEIP_Resource Additions_Annual'!$B:$B,$B13)</f>
        <v>9.4999998807907104</v>
      </c>
      <c r="H13" s="185">
        <f>SUMIFS('CEIP_Resource Additions_Annual'!D:D,'CEIP_Resource Additions_Annual'!$AA:$AA,$D13,'CEIP_Resource Additions_Annual'!$B:$B,$B13)</f>
        <v>0</v>
      </c>
      <c r="I13" s="185">
        <f>SUMIFS('CEIP_Resource Additions_Annual'!E:E,'CEIP_Resource Additions_Annual'!$AA:$AA,$D13,'CEIP_Resource Additions_Annual'!$B:$B,$B13)</f>
        <v>0</v>
      </c>
      <c r="J13" s="185">
        <f>SUMIFS('CEIP_Resource Additions_Annual'!F:F,'CEIP_Resource Additions_Annual'!$AA:$AA,$D13,'CEIP_Resource Additions_Annual'!$B:$B,$B13)</f>
        <v>11.200000166893004</v>
      </c>
      <c r="K13" s="185">
        <f>SUMIFS('CEIP_Resource Additions_Annual'!G:G,'CEIP_Resource Additions_Annual'!$AA:$AA,$D13,'CEIP_Resource Additions_Annual'!$B:$B,$B13)</f>
        <v>20.800000309944153</v>
      </c>
      <c r="L13" s="185">
        <f>SUMIFS('CEIP_Resource Additions_Annual'!H:H,'CEIP_Resource Additions_Annual'!$AA:$AA,$D13,'CEIP_Resource Additions_Annual'!$B:$B,$B13)</f>
        <v>38.800000578165054</v>
      </c>
      <c r="M13" s="185">
        <f>SUMIFS('CEIP_Resource Additions_Annual'!I:I,'CEIP_Resource Additions_Annual'!$AA:$AA,$D13,'CEIP_Resource Additions_Annual'!$B:$B,$B13)</f>
        <v>0</v>
      </c>
      <c r="N13" s="185">
        <f>SUMIFS('CEIP_Resource Additions_Annual'!J:J,'CEIP_Resource Additions_Annual'!$AA:$AA,$D13,'CEIP_Resource Additions_Annual'!$B:$B,$B13)</f>
        <v>0</v>
      </c>
      <c r="O13" s="185">
        <f>SUMIFS('CEIP_Resource Additions_Annual'!K:K,'CEIP_Resource Additions_Annual'!$AA:$AA,$D13,'CEIP_Resource Additions_Annual'!$B:$B,$B13)</f>
        <v>0</v>
      </c>
      <c r="P13" s="185">
        <f>SUMIFS('CEIP_Resource Additions_Annual'!L:L,'CEIP_Resource Additions_Annual'!$AA:$AA,$D13,'CEIP_Resource Additions_Annual'!$B:$B,$B13)</f>
        <v>0</v>
      </c>
      <c r="Q13" s="185">
        <f>SUMIFS('CEIP_Resource Additions_Annual'!M:M,'CEIP_Resource Additions_Annual'!$AA:$AA,$D13,'CEIP_Resource Additions_Annual'!$B:$B,$B13)</f>
        <v>12.600000187754629</v>
      </c>
      <c r="R13" s="185">
        <f>SUMIFS('CEIP_Resource Additions_Annual'!N:N,'CEIP_Resource Additions_Annual'!$AA:$AA,$D13,'CEIP_Resource Additions_Annual'!$B:$B,$B13)</f>
        <v>0</v>
      </c>
      <c r="S13" s="185">
        <f>SUMIFS('CEIP_Resource Additions_Annual'!O:O,'CEIP_Resource Additions_Annual'!$AA:$AA,$D13,'CEIP_Resource Additions_Annual'!$B:$B,$B13)</f>
        <v>0</v>
      </c>
      <c r="T13" s="185">
        <f>SUMIFS('CEIP_Resource Additions_Annual'!P:P,'CEIP_Resource Additions_Annual'!$AA:$AA,$D13,'CEIP_Resource Additions_Annual'!$B:$B,$B13)</f>
        <v>0</v>
      </c>
      <c r="U13" s="185">
        <f>SUMIFS('CEIP_Resource Additions_Annual'!Q:Q,'CEIP_Resource Additions_Annual'!$AA:$AA,$D13,'CEIP_Resource Additions_Annual'!$B:$B,$B13)</f>
        <v>0</v>
      </c>
      <c r="V13" s="185">
        <f>SUMIFS('CEIP_Resource Additions_Annual'!R:R,'CEIP_Resource Additions_Annual'!$AA:$AA,$D13,'CEIP_Resource Additions_Annual'!$B:$B,$B13)</f>
        <v>0</v>
      </c>
      <c r="W13" s="185">
        <f>SUMIFS('CEIP_Resource Additions_Annual'!S:S,'CEIP_Resource Additions_Annual'!$AA:$AA,$D13,'CEIP_Resource Additions_Annual'!$B:$B,$B13)</f>
        <v>12</v>
      </c>
      <c r="X13" s="185">
        <f>SUMIFS('CEIP_Resource Additions_Annual'!T:T,'CEIP_Resource Additions_Annual'!$AA:$AA,$D13,'CEIP_Resource Additions_Annual'!$B:$B,$B13)</f>
        <v>0</v>
      </c>
      <c r="Y13" s="185">
        <f>SUMIFS('CEIP_Resource Additions_Annual'!U:U,'CEIP_Resource Additions_Annual'!$AA:$AA,$D13,'CEIP_Resource Additions_Annual'!$B:$B,$B13)</f>
        <v>0</v>
      </c>
      <c r="Z13" s="185">
        <f>SUMIFS('CEIP_Resource Additions_Annual'!V:V,'CEIP_Resource Additions_Annual'!$AA:$AA,$D13,'CEIP_Resource Additions_Annual'!$B:$B,$B13)</f>
        <v>0</v>
      </c>
      <c r="AA13" s="185">
        <f>SUMIFS('CEIP_Resource Additions_Annual'!W:W,'CEIP_Resource Additions_Annual'!$AA:$AA,$D13,'CEIP_Resource Additions_Annual'!$B:$B,$B13)</f>
        <v>0</v>
      </c>
      <c r="AB13" s="185">
        <f>SUMIFS('CEIP_Resource Additions_Annual'!X:X,'CEIP_Resource Additions_Annual'!$AA:$AA,$D13,'CEIP_Resource Additions_Annual'!$B:$B,$B13)</f>
        <v>0.40000000596046442</v>
      </c>
      <c r="AC13" s="185">
        <f>SUMIFS('CEIP_Resource Additions_Annual'!Y:Y,'CEIP_Resource Additions_Annual'!$AA:$AA,$D13,'CEIP_Resource Additions_Annual'!$B:$B,$B13)</f>
        <v>0</v>
      </c>
      <c r="AD13" s="185">
        <f>SUMIFS('CEIP_Resource Additions_Annual'!Z:Z,'CEIP_Resource Additions_Annual'!$AA:$AA,$D13,'CEIP_Resource Additions_Annual'!$B:$B,$B13)</f>
        <v>0</v>
      </c>
      <c r="AE13" s="193">
        <f t="shared" si="0"/>
        <v>105.30000112950802</v>
      </c>
    </row>
    <row r="14" spans="2:31" ht="26.25" customHeight="1" x14ac:dyDescent="0.25">
      <c r="B14" s="94">
        <v>2030</v>
      </c>
      <c r="C14" s="204"/>
      <c r="D14" s="85" t="str">
        <f t="shared" si="2"/>
        <v>Suite 2 PSE Only</v>
      </c>
      <c r="E14" s="202"/>
      <c r="F14" s="85" t="str">
        <f t="shared" si="3"/>
        <v>Suite 2 PSE Only</v>
      </c>
      <c r="G14" s="187">
        <f>SUMIFS('CEIP_Resource Additions_Annual'!C:C,'CEIP_Resource Additions_Annual'!$AA:$AA,$D14,'CEIP_Resource Additions_Annual'!$B:$B,$B14)</f>
        <v>16.149999797344208</v>
      </c>
      <c r="H14" s="188">
        <f>SUMIFS('CEIP_Resource Additions_Annual'!D:D,'CEIP_Resource Additions_Annual'!$AA:$AA,$D14,'CEIP_Resource Additions_Annual'!$B:$B,$B14)</f>
        <v>4.2749999463558197</v>
      </c>
      <c r="I14" s="188">
        <f>SUMIFS('CEIP_Resource Additions_Annual'!E:E,'CEIP_Resource Additions_Annual'!$AA:$AA,$D14,'CEIP_Resource Additions_Annual'!$B:$B,$B14)</f>
        <v>0</v>
      </c>
      <c r="J14" s="188">
        <f>SUMIFS('CEIP_Resource Additions_Annual'!F:F,'CEIP_Resource Additions_Annual'!$AA:$AA,$D14,'CEIP_Resource Additions_Annual'!$B:$B,$B14)</f>
        <v>11.200000166893004</v>
      </c>
      <c r="K14" s="188">
        <f>SUMIFS('CEIP_Resource Additions_Annual'!G:G,'CEIP_Resource Additions_Annual'!$AA:$AA,$D14,'CEIP_Resource Additions_Annual'!$B:$B,$B14)</f>
        <v>0</v>
      </c>
      <c r="L14" s="188">
        <f>SUMIFS('CEIP_Resource Additions_Annual'!H:H,'CEIP_Resource Additions_Annual'!$AA:$AA,$D14,'CEIP_Resource Additions_Annual'!$B:$B,$B14)</f>
        <v>51.600000768899918</v>
      </c>
      <c r="M14" s="188">
        <f>SUMIFS('CEIP_Resource Additions_Annual'!I:I,'CEIP_Resource Additions_Annual'!$AA:$AA,$D14,'CEIP_Resource Additions_Annual'!$B:$B,$B14)</f>
        <v>0</v>
      </c>
      <c r="N14" s="188">
        <f>SUMIFS('CEIP_Resource Additions_Annual'!J:J,'CEIP_Resource Additions_Annual'!$AA:$AA,$D14,'CEIP_Resource Additions_Annual'!$B:$B,$B14)</f>
        <v>0</v>
      </c>
      <c r="O14" s="188">
        <f>SUMIFS('CEIP_Resource Additions_Annual'!K:K,'CEIP_Resource Additions_Annual'!$AA:$AA,$D14,'CEIP_Resource Additions_Annual'!$B:$B,$B14)</f>
        <v>0</v>
      </c>
      <c r="P14" s="188">
        <f>SUMIFS('CEIP_Resource Additions_Annual'!L:L,'CEIP_Resource Additions_Annual'!$AA:$AA,$D14,'CEIP_Resource Additions_Annual'!$B:$B,$B14)</f>
        <v>0</v>
      </c>
      <c r="Q14" s="188">
        <f>SUMIFS('CEIP_Resource Additions_Annual'!M:M,'CEIP_Resource Additions_Annual'!$AA:$AA,$D14,'CEIP_Resource Additions_Annual'!$B:$B,$B14)</f>
        <v>0</v>
      </c>
      <c r="R14" s="188">
        <f>SUMIFS('CEIP_Resource Additions_Annual'!N:N,'CEIP_Resource Additions_Annual'!$AA:$AA,$D14,'CEIP_Resource Additions_Annual'!$B:$B,$B14)</f>
        <v>0</v>
      </c>
      <c r="S14" s="188">
        <f>SUMIFS('CEIP_Resource Additions_Annual'!O:O,'CEIP_Resource Additions_Annual'!$AA:$AA,$D14,'CEIP_Resource Additions_Annual'!$B:$B,$B14)</f>
        <v>0</v>
      </c>
      <c r="T14" s="188">
        <f>SUMIFS('CEIP_Resource Additions_Annual'!P:P,'CEIP_Resource Additions_Annual'!$AA:$AA,$D14,'CEIP_Resource Additions_Annual'!$B:$B,$B14)</f>
        <v>0</v>
      </c>
      <c r="U14" s="188">
        <f>SUMIFS('CEIP_Resource Additions_Annual'!Q:Q,'CEIP_Resource Additions_Annual'!$AA:$AA,$D14,'CEIP_Resource Additions_Annual'!$B:$B,$B14)</f>
        <v>0</v>
      </c>
      <c r="V14" s="188">
        <f>SUMIFS('CEIP_Resource Additions_Annual'!R:R,'CEIP_Resource Additions_Annual'!$AA:$AA,$D14,'CEIP_Resource Additions_Annual'!$B:$B,$B14)</f>
        <v>0</v>
      </c>
      <c r="W14" s="188">
        <f>SUMIFS('CEIP_Resource Additions_Annual'!S:S,'CEIP_Resource Additions_Annual'!$AA:$AA,$D14,'CEIP_Resource Additions_Annual'!$B:$B,$B14)</f>
        <v>25</v>
      </c>
      <c r="X14" s="188">
        <f>SUMIFS('CEIP_Resource Additions_Annual'!T:T,'CEIP_Resource Additions_Annual'!$AA:$AA,$D14,'CEIP_Resource Additions_Annual'!$B:$B,$B14)</f>
        <v>0</v>
      </c>
      <c r="Y14" s="188">
        <f>SUMIFS('CEIP_Resource Additions_Annual'!U:U,'CEIP_Resource Additions_Annual'!$AA:$AA,$D14,'CEIP_Resource Additions_Annual'!$B:$B,$B14)</f>
        <v>0</v>
      </c>
      <c r="Z14" s="188">
        <f>SUMIFS('CEIP_Resource Additions_Annual'!V:V,'CEIP_Resource Additions_Annual'!$AA:$AA,$D14,'CEIP_Resource Additions_Annual'!$B:$B,$B14)</f>
        <v>0</v>
      </c>
      <c r="AA14" s="188">
        <f>SUMIFS('CEIP_Resource Additions_Annual'!W:W,'CEIP_Resource Additions_Annual'!$AA:$AA,$D14,'CEIP_Resource Additions_Annual'!$B:$B,$B14)</f>
        <v>0</v>
      </c>
      <c r="AB14" s="188">
        <f>SUMIFS('CEIP_Resource Additions_Annual'!X:X,'CEIP_Resource Additions_Annual'!$AA:$AA,$D14,'CEIP_Resource Additions_Annual'!$B:$B,$B14)</f>
        <v>0</v>
      </c>
      <c r="AC14" s="188">
        <f>SUMIFS('CEIP_Resource Additions_Annual'!Y:Y,'CEIP_Resource Additions_Annual'!$AA:$AA,$D14,'CEIP_Resource Additions_Annual'!$B:$B,$B14)</f>
        <v>0</v>
      </c>
      <c r="AD14" s="188">
        <f>SUMIFS('CEIP_Resource Additions_Annual'!Z:Z,'CEIP_Resource Additions_Annual'!$AA:$AA,$D14,'CEIP_Resource Additions_Annual'!$B:$B,$B14)</f>
        <v>0</v>
      </c>
      <c r="AE14" s="194">
        <f t="shared" si="0"/>
        <v>108.22500067949295</v>
      </c>
    </row>
    <row r="15" spans="2:31" ht="26.25" customHeight="1" x14ac:dyDescent="0.25">
      <c r="B15" s="94">
        <v>2030</v>
      </c>
      <c r="C15" s="204"/>
      <c r="D15" s="85" t="str">
        <f t="shared" si="2"/>
        <v>Suite 3 Customer Only</v>
      </c>
      <c r="E15" s="202"/>
      <c r="F15" s="85" t="str">
        <f t="shared" si="3"/>
        <v>Suite 3 Customer Only</v>
      </c>
      <c r="G15" s="187">
        <f>SUMIFS('CEIP_Resource Additions_Annual'!C:C,'CEIP_Resource Additions_Annual'!$AA:$AA,$D15,'CEIP_Resource Additions_Annual'!$B:$B,$B15)</f>
        <v>16.149999797344208</v>
      </c>
      <c r="H15" s="188">
        <f>SUMIFS('CEIP_Resource Additions_Annual'!D:D,'CEIP_Resource Additions_Annual'!$AA:$AA,$D15,'CEIP_Resource Additions_Annual'!$B:$B,$B15)</f>
        <v>4.2749999463558197</v>
      </c>
      <c r="I15" s="188">
        <f>SUMIFS('CEIP_Resource Additions_Annual'!E:E,'CEIP_Resource Additions_Annual'!$AA:$AA,$D15,'CEIP_Resource Additions_Annual'!$B:$B,$B15)</f>
        <v>0</v>
      </c>
      <c r="J15" s="188">
        <f>SUMIFS('CEIP_Resource Additions_Annual'!F:F,'CEIP_Resource Additions_Annual'!$AA:$AA,$D15,'CEIP_Resource Additions_Annual'!$B:$B,$B15)</f>
        <v>0</v>
      </c>
      <c r="K15" s="188">
        <f>SUMIFS('CEIP_Resource Additions_Annual'!G:G,'CEIP_Resource Additions_Annual'!$AA:$AA,$D15,'CEIP_Resource Additions_Annual'!$B:$B,$B15)</f>
        <v>20.800000309944153</v>
      </c>
      <c r="L15" s="188">
        <f>SUMIFS('CEIP_Resource Additions_Annual'!H:H,'CEIP_Resource Additions_Annual'!$AA:$AA,$D15,'CEIP_Resource Additions_Annual'!$B:$B,$B15)</f>
        <v>0</v>
      </c>
      <c r="M15" s="188">
        <f>SUMIFS('CEIP_Resource Additions_Annual'!I:I,'CEIP_Resource Additions_Annual'!$AA:$AA,$D15,'CEIP_Resource Additions_Annual'!$B:$B,$B15)</f>
        <v>0.33199998736381531</v>
      </c>
      <c r="N15" s="188">
        <f>SUMIFS('CEIP_Resource Additions_Annual'!J:J,'CEIP_Resource Additions_Annual'!$AA:$AA,$D15,'CEIP_Resource Additions_Annual'!$B:$B,$B15)</f>
        <v>1.6599999368190765</v>
      </c>
      <c r="O15" s="188">
        <f>SUMIFS('CEIP_Resource Additions_Annual'!K:K,'CEIP_Resource Additions_Annual'!$AA:$AA,$D15,'CEIP_Resource Additions_Annual'!$B:$B,$B15)</f>
        <v>0</v>
      </c>
      <c r="P15" s="188">
        <f>SUMIFS('CEIP_Resource Additions_Annual'!L:L,'CEIP_Resource Additions_Annual'!$AA:$AA,$D15,'CEIP_Resource Additions_Annual'!$B:$B,$B15)</f>
        <v>0</v>
      </c>
      <c r="Q15" s="188">
        <f>SUMIFS('CEIP_Resource Additions_Annual'!M:M,'CEIP_Resource Additions_Annual'!$AA:$AA,$D15,'CEIP_Resource Additions_Annual'!$B:$B,$B15)</f>
        <v>0</v>
      </c>
      <c r="R15" s="188">
        <f>SUMIFS('CEIP_Resource Additions_Annual'!N:N,'CEIP_Resource Additions_Annual'!$AA:$AA,$D15,'CEIP_Resource Additions_Annual'!$B:$B,$B15)</f>
        <v>0</v>
      </c>
      <c r="S15" s="188">
        <f>SUMIFS('CEIP_Resource Additions_Annual'!O:O,'CEIP_Resource Additions_Annual'!$AA:$AA,$D15,'CEIP_Resource Additions_Annual'!$B:$B,$B15)</f>
        <v>3.0000000447034831</v>
      </c>
      <c r="T15" s="188">
        <f>SUMIFS('CEIP_Resource Additions_Annual'!P:P,'CEIP_Resource Additions_Annual'!$AA:$AA,$D15,'CEIP_Resource Additions_Annual'!$B:$B,$B15)</f>
        <v>0</v>
      </c>
      <c r="U15" s="188">
        <f>SUMIFS('CEIP_Resource Additions_Annual'!Q:Q,'CEIP_Resource Additions_Annual'!$AA:$AA,$D15,'CEIP_Resource Additions_Annual'!$B:$B,$B15)</f>
        <v>0.5</v>
      </c>
      <c r="V15" s="188">
        <f>SUMIFS('CEIP_Resource Additions_Annual'!R:R,'CEIP_Resource Additions_Annual'!$AA:$AA,$D15,'CEIP_Resource Additions_Annual'!$B:$B,$B15)</f>
        <v>0</v>
      </c>
      <c r="W15" s="188">
        <f>SUMIFS('CEIP_Resource Additions_Annual'!S:S,'CEIP_Resource Additions_Annual'!$AA:$AA,$D15,'CEIP_Resource Additions_Annual'!$B:$B,$B15)</f>
        <v>0</v>
      </c>
      <c r="X15" s="188">
        <f>SUMIFS('CEIP_Resource Additions_Annual'!T:T,'CEIP_Resource Additions_Annual'!$AA:$AA,$D15,'CEIP_Resource Additions_Annual'!$B:$B,$B15)</f>
        <v>0</v>
      </c>
      <c r="Y15" s="188">
        <f>SUMIFS('CEIP_Resource Additions_Annual'!U:U,'CEIP_Resource Additions_Annual'!$AA:$AA,$D15,'CEIP_Resource Additions_Annual'!$B:$B,$B15)</f>
        <v>1.4000000208616254</v>
      </c>
      <c r="Z15" s="188">
        <f>SUMIFS('CEIP_Resource Additions_Annual'!V:V,'CEIP_Resource Additions_Annual'!$AA:$AA,$D15,'CEIP_Resource Additions_Annual'!$B:$B,$B15)</f>
        <v>3.8000000566244121</v>
      </c>
      <c r="AA15" s="188">
        <f>SUMIFS('CEIP_Resource Additions_Annual'!W:W,'CEIP_Resource Additions_Annual'!$AA:$AA,$D15,'CEIP_Resource Additions_Annual'!$B:$B,$B15)</f>
        <v>0</v>
      </c>
      <c r="AB15" s="188">
        <f>SUMIFS('CEIP_Resource Additions_Annual'!X:X,'CEIP_Resource Additions_Annual'!$AA:$AA,$D15,'CEIP_Resource Additions_Annual'!$B:$B,$B15)</f>
        <v>0</v>
      </c>
      <c r="AC15" s="188">
        <f>SUMIFS('CEIP_Resource Additions_Annual'!Y:Y,'CEIP_Resource Additions_Annual'!$AA:$AA,$D15,'CEIP_Resource Additions_Annual'!$B:$B,$B15)</f>
        <v>15.399999737739563</v>
      </c>
      <c r="AD15" s="188">
        <f>SUMIFS('CEIP_Resource Additions_Annual'!Z:Z,'CEIP_Resource Additions_Annual'!$AA:$AA,$D15,'CEIP_Resource Additions_Annual'!$B:$B,$B15)</f>
        <v>13</v>
      </c>
      <c r="AE15" s="194">
        <f t="shared" si="0"/>
        <v>80.316999837756157</v>
      </c>
    </row>
    <row r="16" spans="2:31" ht="26.25" customHeight="1" x14ac:dyDescent="0.25">
      <c r="B16" s="94">
        <v>2030</v>
      </c>
      <c r="C16" s="204"/>
      <c r="D16" s="85" t="str">
        <f t="shared" si="2"/>
        <v>Suite 4 Pre-CBI</v>
      </c>
      <c r="E16" s="202"/>
      <c r="F16" s="85" t="str">
        <f t="shared" si="3"/>
        <v>Suite 4 Pre-CBI</v>
      </c>
      <c r="G16" s="187">
        <f>SUMIFS('CEIP_Resource Additions_Annual'!C:C,'CEIP_Resource Additions_Annual'!$AA:$AA,$D16,'CEIP_Resource Additions_Annual'!$B:$B,$B16)</f>
        <v>16.149999797344208</v>
      </c>
      <c r="H16" s="188">
        <f>SUMIFS('CEIP_Resource Additions_Annual'!D:D,'CEIP_Resource Additions_Annual'!$AA:$AA,$D16,'CEIP_Resource Additions_Annual'!$B:$B,$B16)</f>
        <v>4.2749999463558197</v>
      </c>
      <c r="I16" s="188">
        <f>SUMIFS('CEIP_Resource Additions_Annual'!E:E,'CEIP_Resource Additions_Annual'!$AA:$AA,$D16,'CEIP_Resource Additions_Annual'!$B:$B,$B16)</f>
        <v>0</v>
      </c>
      <c r="J16" s="188">
        <f>SUMIFS('CEIP_Resource Additions_Annual'!F:F,'CEIP_Resource Additions_Annual'!$AA:$AA,$D16,'CEIP_Resource Additions_Annual'!$B:$B,$B16)</f>
        <v>0</v>
      </c>
      <c r="K16" s="188">
        <f>SUMIFS('CEIP_Resource Additions_Annual'!G:G,'CEIP_Resource Additions_Annual'!$AA:$AA,$D16,'CEIP_Resource Additions_Annual'!$B:$B,$B16)</f>
        <v>0</v>
      </c>
      <c r="L16" s="188">
        <f>SUMIFS('CEIP_Resource Additions_Annual'!H:H,'CEIP_Resource Additions_Annual'!$AA:$AA,$D16,'CEIP_Resource Additions_Annual'!$B:$B,$B16)</f>
        <v>51.600000768899918</v>
      </c>
      <c r="M16" s="188">
        <f>SUMIFS('CEIP_Resource Additions_Annual'!I:I,'CEIP_Resource Additions_Annual'!$AA:$AA,$D16,'CEIP_Resource Additions_Annual'!$B:$B,$B16)</f>
        <v>0.33199998736381531</v>
      </c>
      <c r="N16" s="188">
        <f>SUMIFS('CEIP_Resource Additions_Annual'!J:J,'CEIP_Resource Additions_Annual'!$AA:$AA,$D16,'CEIP_Resource Additions_Annual'!$B:$B,$B16)</f>
        <v>0</v>
      </c>
      <c r="O16" s="188">
        <f>SUMIFS('CEIP_Resource Additions_Annual'!K:K,'CEIP_Resource Additions_Annual'!$AA:$AA,$D16,'CEIP_Resource Additions_Annual'!$B:$B,$B16)</f>
        <v>0.67500002682209015</v>
      </c>
      <c r="P16" s="188">
        <f>SUMIFS('CEIP_Resource Additions_Annual'!L:L,'CEIP_Resource Additions_Annual'!$AA:$AA,$D16,'CEIP_Resource Additions_Annual'!$B:$B,$B16)</f>
        <v>4.8600000143051147</v>
      </c>
      <c r="Q16" s="188">
        <f>SUMIFS('CEIP_Resource Additions_Annual'!M:M,'CEIP_Resource Additions_Annual'!$AA:$AA,$D16,'CEIP_Resource Additions_Annual'!$B:$B,$B16)</f>
        <v>0</v>
      </c>
      <c r="R16" s="188">
        <f>SUMIFS('CEIP_Resource Additions_Annual'!N:N,'CEIP_Resource Additions_Annual'!$AA:$AA,$D16,'CEIP_Resource Additions_Annual'!$B:$B,$B16)</f>
        <v>0</v>
      </c>
      <c r="S16" s="188">
        <f>SUMIFS('CEIP_Resource Additions_Annual'!O:O,'CEIP_Resource Additions_Annual'!$AA:$AA,$D16,'CEIP_Resource Additions_Annual'!$B:$B,$B16)</f>
        <v>3.0000000447034831</v>
      </c>
      <c r="T16" s="188">
        <f>SUMIFS('CEIP_Resource Additions_Annual'!P:P,'CEIP_Resource Additions_Annual'!$AA:$AA,$D16,'CEIP_Resource Additions_Annual'!$B:$B,$B16)</f>
        <v>0</v>
      </c>
      <c r="U16" s="188">
        <f>SUMIFS('CEIP_Resource Additions_Annual'!Q:Q,'CEIP_Resource Additions_Annual'!$AA:$AA,$D16,'CEIP_Resource Additions_Annual'!$B:$B,$B16)</f>
        <v>0.5</v>
      </c>
      <c r="V16" s="188">
        <f>SUMIFS('CEIP_Resource Additions_Annual'!R:R,'CEIP_Resource Additions_Annual'!$AA:$AA,$D16,'CEIP_Resource Additions_Annual'!$B:$B,$B16)</f>
        <v>0</v>
      </c>
      <c r="W16" s="188">
        <f>SUMIFS('CEIP_Resource Additions_Annual'!S:S,'CEIP_Resource Additions_Annual'!$AA:$AA,$D16,'CEIP_Resource Additions_Annual'!$B:$B,$B16)</f>
        <v>0</v>
      </c>
      <c r="X16" s="188">
        <f>SUMIFS('CEIP_Resource Additions_Annual'!T:T,'CEIP_Resource Additions_Annual'!$AA:$AA,$D16,'CEIP_Resource Additions_Annual'!$B:$B,$B16)</f>
        <v>0</v>
      </c>
      <c r="Y16" s="188">
        <f>SUMIFS('CEIP_Resource Additions_Annual'!U:U,'CEIP_Resource Additions_Annual'!$AA:$AA,$D16,'CEIP_Resource Additions_Annual'!$B:$B,$B16)</f>
        <v>0</v>
      </c>
      <c r="Z16" s="188">
        <f>SUMIFS('CEIP_Resource Additions_Annual'!V:V,'CEIP_Resource Additions_Annual'!$AA:$AA,$D16,'CEIP_Resource Additions_Annual'!$B:$B,$B16)</f>
        <v>3.8000000566244121</v>
      </c>
      <c r="AA16" s="188">
        <f>SUMIFS('CEIP_Resource Additions_Annual'!W:W,'CEIP_Resource Additions_Annual'!$AA:$AA,$D16,'CEIP_Resource Additions_Annual'!$B:$B,$B16)</f>
        <v>0.40000000596046442</v>
      </c>
      <c r="AB16" s="188">
        <f>SUMIFS('CEIP_Resource Additions_Annual'!X:X,'CEIP_Resource Additions_Annual'!$AA:$AA,$D16,'CEIP_Resource Additions_Annual'!$B:$B,$B16)</f>
        <v>0</v>
      </c>
      <c r="AC16" s="188">
        <f>SUMIFS('CEIP_Resource Additions_Annual'!Y:Y,'CEIP_Resource Additions_Annual'!$AA:$AA,$D16,'CEIP_Resource Additions_Annual'!$B:$B,$B16)</f>
        <v>0</v>
      </c>
      <c r="AD16" s="188">
        <f>SUMIFS('CEIP_Resource Additions_Annual'!Z:Z,'CEIP_Resource Additions_Annual'!$AA:$AA,$D16,'CEIP_Resource Additions_Annual'!$B:$B,$B16)</f>
        <v>0</v>
      </c>
      <c r="AE16" s="194">
        <f t="shared" si="0"/>
        <v>85.592000648379326</v>
      </c>
    </row>
    <row r="17" spans="2:31" ht="26.25" customHeight="1" x14ac:dyDescent="0.25">
      <c r="B17" s="94">
        <v>2030</v>
      </c>
      <c r="C17" s="204"/>
      <c r="D17" s="85" t="str">
        <f t="shared" si="2"/>
        <v>Suite 5 CBI</v>
      </c>
      <c r="E17" s="202"/>
      <c r="F17" s="85" t="str">
        <f t="shared" si="3"/>
        <v>Suite 5 CBI</v>
      </c>
      <c r="G17" s="187">
        <f>SUMIFS('CEIP_Resource Additions_Annual'!C:C,'CEIP_Resource Additions_Annual'!$AA:$AA,$D17,'CEIP_Resource Additions_Annual'!$B:$B,$B17)</f>
        <v>16.149999797344208</v>
      </c>
      <c r="H17" s="188">
        <f>SUMIFS('CEIP_Resource Additions_Annual'!D:D,'CEIP_Resource Additions_Annual'!$AA:$AA,$D17,'CEIP_Resource Additions_Annual'!$B:$B,$B17)</f>
        <v>4.2749999463558197</v>
      </c>
      <c r="I17" s="188">
        <f>SUMIFS('CEIP_Resource Additions_Annual'!E:E,'CEIP_Resource Additions_Annual'!$AA:$AA,$D17,'CEIP_Resource Additions_Annual'!$B:$B,$B17)</f>
        <v>0</v>
      </c>
      <c r="J17" s="188">
        <f>SUMIFS('CEIP_Resource Additions_Annual'!F:F,'CEIP_Resource Additions_Annual'!$AA:$AA,$D17,'CEIP_Resource Additions_Annual'!$B:$B,$B17)</f>
        <v>0</v>
      </c>
      <c r="K17" s="188">
        <f>SUMIFS('CEIP_Resource Additions_Annual'!G:G,'CEIP_Resource Additions_Annual'!$AA:$AA,$D17,'CEIP_Resource Additions_Annual'!$B:$B,$B17)</f>
        <v>20.800000309944153</v>
      </c>
      <c r="L17" s="188">
        <f>SUMIFS('CEIP_Resource Additions_Annual'!H:H,'CEIP_Resource Additions_Annual'!$AA:$AA,$D17,'CEIP_Resource Additions_Annual'!$B:$B,$B17)</f>
        <v>18.80000028014183</v>
      </c>
      <c r="M17" s="188">
        <f>SUMIFS('CEIP_Resource Additions_Annual'!I:I,'CEIP_Resource Additions_Annual'!$AA:$AA,$D17,'CEIP_Resource Additions_Annual'!$B:$B,$B17)</f>
        <v>0.33199998736381531</v>
      </c>
      <c r="N17" s="188">
        <f>SUMIFS('CEIP_Resource Additions_Annual'!J:J,'CEIP_Resource Additions_Annual'!$AA:$AA,$D17,'CEIP_Resource Additions_Annual'!$B:$B,$B17)</f>
        <v>0</v>
      </c>
      <c r="O17" s="188">
        <f>SUMIFS('CEIP_Resource Additions_Annual'!K:K,'CEIP_Resource Additions_Annual'!$AA:$AA,$D17,'CEIP_Resource Additions_Annual'!$B:$B,$B17)</f>
        <v>0.67500002682209015</v>
      </c>
      <c r="P17" s="188">
        <f>SUMIFS('CEIP_Resource Additions_Annual'!L:L,'CEIP_Resource Additions_Annual'!$AA:$AA,$D17,'CEIP_Resource Additions_Annual'!$B:$B,$B17)</f>
        <v>4.8600000143051147</v>
      </c>
      <c r="Q17" s="188">
        <f>SUMIFS('CEIP_Resource Additions_Annual'!M:M,'CEIP_Resource Additions_Annual'!$AA:$AA,$D17,'CEIP_Resource Additions_Annual'!$B:$B,$B17)</f>
        <v>0</v>
      </c>
      <c r="R17" s="188">
        <f>SUMIFS('CEIP_Resource Additions_Annual'!N:N,'CEIP_Resource Additions_Annual'!$AA:$AA,$D17,'CEIP_Resource Additions_Annual'!$B:$B,$B17)</f>
        <v>0</v>
      </c>
      <c r="S17" s="188">
        <f>SUMIFS('CEIP_Resource Additions_Annual'!O:O,'CEIP_Resource Additions_Annual'!$AA:$AA,$D17,'CEIP_Resource Additions_Annual'!$B:$B,$B17)</f>
        <v>0</v>
      </c>
      <c r="T17" s="188">
        <f>SUMIFS('CEIP_Resource Additions_Annual'!P:P,'CEIP_Resource Additions_Annual'!$AA:$AA,$D17,'CEIP_Resource Additions_Annual'!$B:$B,$B17)</f>
        <v>4.8000001907348633</v>
      </c>
      <c r="U17" s="188">
        <f>SUMIFS('CEIP_Resource Additions_Annual'!Q:Q,'CEIP_Resource Additions_Annual'!$AA:$AA,$D17,'CEIP_Resource Additions_Annual'!$B:$B,$B17)</f>
        <v>2.75</v>
      </c>
      <c r="V17" s="188">
        <f>SUMIFS('CEIP_Resource Additions_Annual'!R:R,'CEIP_Resource Additions_Annual'!$AA:$AA,$D17,'CEIP_Resource Additions_Annual'!$B:$B,$B17)</f>
        <v>0</v>
      </c>
      <c r="W17" s="188">
        <f>SUMIFS('CEIP_Resource Additions_Annual'!S:S,'CEIP_Resource Additions_Annual'!$AA:$AA,$D17,'CEIP_Resource Additions_Annual'!$B:$B,$B17)</f>
        <v>0</v>
      </c>
      <c r="X17" s="188">
        <f>SUMIFS('CEIP_Resource Additions_Annual'!T:T,'CEIP_Resource Additions_Annual'!$AA:$AA,$D17,'CEIP_Resource Additions_Annual'!$B:$B,$B17)</f>
        <v>0</v>
      </c>
      <c r="Y17" s="188">
        <f>SUMIFS('CEIP_Resource Additions_Annual'!U:U,'CEIP_Resource Additions_Annual'!$AA:$AA,$D17,'CEIP_Resource Additions_Annual'!$B:$B,$B17)</f>
        <v>0</v>
      </c>
      <c r="Z17" s="188">
        <f>SUMIFS('CEIP_Resource Additions_Annual'!V:V,'CEIP_Resource Additions_Annual'!$AA:$AA,$D17,'CEIP_Resource Additions_Annual'!$B:$B,$B17)</f>
        <v>4.6000000685453406</v>
      </c>
      <c r="AA17" s="188">
        <f>SUMIFS('CEIP_Resource Additions_Annual'!W:W,'CEIP_Resource Additions_Annual'!$AA:$AA,$D17,'CEIP_Resource Additions_Annual'!$B:$B,$B17)</f>
        <v>0.40000000596046442</v>
      </c>
      <c r="AB17" s="188">
        <f>SUMIFS('CEIP_Resource Additions_Annual'!X:X,'CEIP_Resource Additions_Annual'!$AA:$AA,$D17,'CEIP_Resource Additions_Annual'!$B:$B,$B17)</f>
        <v>0</v>
      </c>
      <c r="AC17" s="188">
        <f>SUMIFS('CEIP_Resource Additions_Annual'!Y:Y,'CEIP_Resource Additions_Annual'!$AA:$AA,$D17,'CEIP_Resource Additions_Annual'!$B:$B,$B17)</f>
        <v>15.399999737739563</v>
      </c>
      <c r="AD17" s="188">
        <f>SUMIFS('CEIP_Resource Additions_Annual'!Z:Z,'CEIP_Resource Additions_Annual'!$AA:$AA,$D17,'CEIP_Resource Additions_Annual'!$B:$B,$B17)</f>
        <v>13</v>
      </c>
      <c r="AE17" s="194">
        <f t="shared" si="0"/>
        <v>106.84200036525726</v>
      </c>
    </row>
    <row r="18" spans="2:31" ht="26.25" customHeight="1" x14ac:dyDescent="0.25">
      <c r="B18" s="94">
        <v>2030</v>
      </c>
      <c r="C18" s="204"/>
      <c r="D18" s="85" t="str">
        <f t="shared" si="2"/>
        <v>Suite 6 CEIP Preferred Portfolio</v>
      </c>
      <c r="E18" s="202"/>
      <c r="F18" s="181" t="str">
        <f t="shared" si="3"/>
        <v>Suite 6 CEIP Preferred Portfolio</v>
      </c>
      <c r="G18" s="190">
        <f>SUMIFS('CEIP_Resource Additions_Annual'!C:C,'CEIP_Resource Additions_Annual'!$AA:$AA,$D18,'CEIP_Resource Additions_Annual'!$B:$B,$B18)</f>
        <v>16.149999797344208</v>
      </c>
      <c r="H18" s="191">
        <f>SUMIFS('CEIP_Resource Additions_Annual'!D:D,'CEIP_Resource Additions_Annual'!$AA:$AA,$D18,'CEIP_Resource Additions_Annual'!$B:$B,$B18)</f>
        <v>4.2749999463558197</v>
      </c>
      <c r="I18" s="191">
        <f>SUMIFS('CEIP_Resource Additions_Annual'!E:E,'CEIP_Resource Additions_Annual'!$AA:$AA,$D18,'CEIP_Resource Additions_Annual'!$B:$B,$B18)</f>
        <v>5.2249999344348907</v>
      </c>
      <c r="J18" s="191">
        <f>SUMIFS('CEIP_Resource Additions_Annual'!F:F,'CEIP_Resource Additions_Annual'!$AA:$AA,$D18,'CEIP_Resource Additions_Annual'!$B:$B,$B18)</f>
        <v>11.100000165402887</v>
      </c>
      <c r="K18" s="191">
        <f>SUMIFS('CEIP_Resource Additions_Annual'!G:G,'CEIP_Resource Additions_Annual'!$AA:$AA,$D18,'CEIP_Resource Additions_Annual'!$B:$B,$B18)</f>
        <v>20.400000303983688</v>
      </c>
      <c r="L18" s="191">
        <f>SUMIFS('CEIP_Resource Additions_Annual'!H:H,'CEIP_Resource Additions_Annual'!$AA:$AA,$D18,'CEIP_Resource Additions_Annual'!$B:$B,$B18)</f>
        <v>0</v>
      </c>
      <c r="M18" s="191">
        <f>SUMIFS('CEIP_Resource Additions_Annual'!I:I,'CEIP_Resource Additions_Annual'!$AA:$AA,$D18,'CEIP_Resource Additions_Annual'!$B:$B,$B18)</f>
        <v>0.24899999052286148</v>
      </c>
      <c r="N18" s="191">
        <f>SUMIFS('CEIP_Resource Additions_Annual'!J:J,'CEIP_Resource Additions_Annual'!$AA:$AA,$D18,'CEIP_Resource Additions_Annual'!$B:$B,$B18)</f>
        <v>1.7429999336600304</v>
      </c>
      <c r="O18" s="191">
        <f>SUMIFS('CEIP_Resource Additions_Annual'!K:K,'CEIP_Resource Additions_Annual'!$AA:$AA,$D18,'CEIP_Resource Additions_Annual'!$B:$B,$B18)</f>
        <v>0.67500002682209015</v>
      </c>
      <c r="P18" s="191">
        <f>SUMIFS('CEIP_Resource Additions_Annual'!L:L,'CEIP_Resource Additions_Annual'!$AA:$AA,$D18,'CEIP_Resource Additions_Annual'!$B:$B,$B18)</f>
        <v>4.8600000143051147</v>
      </c>
      <c r="Q18" s="191">
        <f>SUMIFS('CEIP_Resource Additions_Annual'!M:M,'CEIP_Resource Additions_Annual'!$AA:$AA,$D18,'CEIP_Resource Additions_Annual'!$B:$B,$B18)</f>
        <v>0</v>
      </c>
      <c r="R18" s="191">
        <f>SUMIFS('CEIP_Resource Additions_Annual'!N:N,'CEIP_Resource Additions_Annual'!$AA:$AA,$D18,'CEIP_Resource Additions_Annual'!$B:$B,$B18)</f>
        <v>0</v>
      </c>
      <c r="S18" s="191">
        <f>SUMIFS('CEIP_Resource Additions_Annual'!O:O,'CEIP_Resource Additions_Annual'!$AA:$AA,$D18,'CEIP_Resource Additions_Annual'!$B:$B,$B18)</f>
        <v>0</v>
      </c>
      <c r="T18" s="191">
        <f>SUMIFS('CEIP_Resource Additions_Annual'!P:P,'CEIP_Resource Additions_Annual'!$AA:$AA,$D18,'CEIP_Resource Additions_Annual'!$B:$B,$B18)</f>
        <v>9.0000003576278687</v>
      </c>
      <c r="U18" s="191">
        <f>SUMIFS('CEIP_Resource Additions_Annual'!Q:Q,'CEIP_Resource Additions_Annual'!$AA:$AA,$D18,'CEIP_Resource Additions_Annual'!$B:$B,$B18)</f>
        <v>0</v>
      </c>
      <c r="V18" s="191">
        <f>SUMIFS('CEIP_Resource Additions_Annual'!R:R,'CEIP_Resource Additions_Annual'!$AA:$AA,$D18,'CEIP_Resource Additions_Annual'!$B:$B,$B18)</f>
        <v>0</v>
      </c>
      <c r="W18" s="191">
        <f>SUMIFS('CEIP_Resource Additions_Annual'!S:S,'CEIP_Resource Additions_Annual'!$AA:$AA,$D18,'CEIP_Resource Additions_Annual'!$B:$B,$B18)</f>
        <v>0</v>
      </c>
      <c r="X18" s="191">
        <f>SUMIFS('CEIP_Resource Additions_Annual'!T:T,'CEIP_Resource Additions_Annual'!$AA:$AA,$D18,'CEIP_Resource Additions_Annual'!$B:$B,$B18)</f>
        <v>0</v>
      </c>
      <c r="Y18" s="191">
        <f>SUMIFS('CEIP_Resource Additions_Annual'!U:U,'CEIP_Resource Additions_Annual'!$AA:$AA,$D18,'CEIP_Resource Additions_Annual'!$B:$B,$B18)</f>
        <v>0</v>
      </c>
      <c r="Z18" s="191">
        <f>SUMIFS('CEIP_Resource Additions_Annual'!V:V,'CEIP_Resource Additions_Annual'!$AA:$AA,$D18,'CEIP_Resource Additions_Annual'!$B:$B,$B18)</f>
        <v>3.8000000566244121</v>
      </c>
      <c r="AA18" s="191">
        <f>SUMIFS('CEIP_Resource Additions_Annual'!W:W,'CEIP_Resource Additions_Annual'!$AA:$AA,$D18,'CEIP_Resource Additions_Annual'!$B:$B,$B18)</f>
        <v>0.3000000044703483</v>
      </c>
      <c r="AB18" s="191">
        <f>SUMIFS('CEIP_Resource Additions_Annual'!X:X,'CEIP_Resource Additions_Annual'!$AA:$AA,$D18,'CEIP_Resource Additions_Annual'!$B:$B,$B18)</f>
        <v>0</v>
      </c>
      <c r="AC18" s="191">
        <f>SUMIFS('CEIP_Resource Additions_Annual'!Y:Y,'CEIP_Resource Additions_Annual'!$AA:$AA,$D18,'CEIP_Resource Additions_Annual'!$B:$B,$B18)</f>
        <v>14.699999749660492</v>
      </c>
      <c r="AD18" s="191">
        <f>SUMIFS('CEIP_Resource Additions_Annual'!Z:Z,'CEIP_Resource Additions_Annual'!$AA:$AA,$D18,'CEIP_Resource Additions_Annual'!$B:$B,$B18)</f>
        <v>12.5</v>
      </c>
      <c r="AE18" s="195">
        <f t="shared" si="0"/>
        <v>104.97700028121471</v>
      </c>
    </row>
    <row r="19" spans="2:31" ht="15" customHeight="1" x14ac:dyDescent="0.25">
      <c r="B19" s="94">
        <v>2045</v>
      </c>
      <c r="C19" s="203">
        <v>2045</v>
      </c>
      <c r="D19" s="84" t="str">
        <f t="shared" si="2"/>
        <v>Suite 1 Least Cost</v>
      </c>
      <c r="E19" s="202">
        <v>2045</v>
      </c>
      <c r="F19" s="85" t="str">
        <f t="shared" si="3"/>
        <v>Suite 1 Least Cost</v>
      </c>
      <c r="G19" s="184">
        <f>SUMIFS('CEIP_Resource Additions_Annual'!C:C,'CEIP_Resource Additions_Annual'!$AA:$AA,$D19,'CEIP_Resource Additions_Annual'!$B:$B,$B19)</f>
        <v>9.4999998807907104</v>
      </c>
      <c r="H19" s="185">
        <f>SUMIFS('CEIP_Resource Additions_Annual'!D:D,'CEIP_Resource Additions_Annual'!$AA:$AA,$D19,'CEIP_Resource Additions_Annual'!$B:$B,$B19)</f>
        <v>0</v>
      </c>
      <c r="I19" s="185">
        <f>SUMIFS('CEIP_Resource Additions_Annual'!E:E,'CEIP_Resource Additions_Annual'!$AA:$AA,$D19,'CEIP_Resource Additions_Annual'!$B:$B,$B19)</f>
        <v>0</v>
      </c>
      <c r="J19" s="185">
        <f>SUMIFS('CEIP_Resource Additions_Annual'!F:F,'CEIP_Resource Additions_Annual'!$AA:$AA,$D19,'CEIP_Resource Additions_Annual'!$B:$B,$B19)</f>
        <v>11.200000166893004</v>
      </c>
      <c r="K19" s="185">
        <f>SUMIFS('CEIP_Resource Additions_Annual'!G:G,'CEIP_Resource Additions_Annual'!$AA:$AA,$D19,'CEIP_Resource Additions_Annual'!$B:$B,$B19)</f>
        <v>20.800000309944153</v>
      </c>
      <c r="L19" s="185">
        <f>SUMIFS('CEIP_Resource Additions_Annual'!H:H,'CEIP_Resource Additions_Annual'!$AA:$AA,$D19,'CEIP_Resource Additions_Annual'!$B:$B,$B19)</f>
        <v>38.800000578165054</v>
      </c>
      <c r="M19" s="185">
        <f>SUMIFS('CEIP_Resource Additions_Annual'!I:I,'CEIP_Resource Additions_Annual'!$AA:$AA,$D19,'CEIP_Resource Additions_Annual'!$B:$B,$B19)</f>
        <v>0</v>
      </c>
      <c r="N19" s="185">
        <f>SUMIFS('CEIP_Resource Additions_Annual'!J:J,'CEIP_Resource Additions_Annual'!$AA:$AA,$D19,'CEIP_Resource Additions_Annual'!$B:$B,$B19)</f>
        <v>0</v>
      </c>
      <c r="O19" s="185">
        <f>SUMIFS('CEIP_Resource Additions_Annual'!K:K,'CEIP_Resource Additions_Annual'!$AA:$AA,$D19,'CEIP_Resource Additions_Annual'!$B:$B,$B19)</f>
        <v>0</v>
      </c>
      <c r="P19" s="185">
        <f>SUMIFS('CEIP_Resource Additions_Annual'!L:L,'CEIP_Resource Additions_Annual'!$AA:$AA,$D19,'CEIP_Resource Additions_Annual'!$B:$B,$B19)</f>
        <v>0</v>
      </c>
      <c r="Q19" s="185">
        <f>SUMIFS('CEIP_Resource Additions_Annual'!M:M,'CEIP_Resource Additions_Annual'!$AA:$AA,$D19,'CEIP_Resource Additions_Annual'!$B:$B,$B19)</f>
        <v>12.600000187754629</v>
      </c>
      <c r="R19" s="185">
        <f>SUMIFS('CEIP_Resource Additions_Annual'!N:N,'CEIP_Resource Additions_Annual'!$AA:$AA,$D19,'CEIP_Resource Additions_Annual'!$B:$B,$B19)</f>
        <v>0</v>
      </c>
      <c r="S19" s="185">
        <f>SUMIFS('CEIP_Resource Additions_Annual'!O:O,'CEIP_Resource Additions_Annual'!$AA:$AA,$D19,'CEIP_Resource Additions_Annual'!$B:$B,$B19)</f>
        <v>0</v>
      </c>
      <c r="T19" s="185">
        <f>SUMIFS('CEIP_Resource Additions_Annual'!P:P,'CEIP_Resource Additions_Annual'!$AA:$AA,$D19,'CEIP_Resource Additions_Annual'!$B:$B,$B19)</f>
        <v>0</v>
      </c>
      <c r="U19" s="185">
        <f>SUMIFS('CEIP_Resource Additions_Annual'!Q:Q,'CEIP_Resource Additions_Annual'!$AA:$AA,$D19,'CEIP_Resource Additions_Annual'!$B:$B,$B19)</f>
        <v>0</v>
      </c>
      <c r="V19" s="185">
        <f>SUMIFS('CEIP_Resource Additions_Annual'!R:R,'CEIP_Resource Additions_Annual'!$AA:$AA,$D19,'CEIP_Resource Additions_Annual'!$B:$B,$B19)</f>
        <v>0</v>
      </c>
      <c r="W19" s="185">
        <f>SUMIFS('CEIP_Resource Additions_Annual'!S:S,'CEIP_Resource Additions_Annual'!$AA:$AA,$D19,'CEIP_Resource Additions_Annual'!$B:$B,$B19)</f>
        <v>12</v>
      </c>
      <c r="X19" s="185">
        <f>SUMIFS('CEIP_Resource Additions_Annual'!T:T,'CEIP_Resource Additions_Annual'!$AA:$AA,$D19,'CEIP_Resource Additions_Annual'!$B:$B,$B19)</f>
        <v>0</v>
      </c>
      <c r="Y19" s="185">
        <f>SUMIFS('CEIP_Resource Additions_Annual'!U:U,'CEIP_Resource Additions_Annual'!$AA:$AA,$D19,'CEIP_Resource Additions_Annual'!$B:$B,$B19)</f>
        <v>0</v>
      </c>
      <c r="Z19" s="185">
        <f>SUMIFS('CEIP_Resource Additions_Annual'!V:V,'CEIP_Resource Additions_Annual'!$AA:$AA,$D19,'CEIP_Resource Additions_Annual'!$B:$B,$B19)</f>
        <v>0</v>
      </c>
      <c r="AA19" s="185">
        <f>SUMIFS('CEIP_Resource Additions_Annual'!W:W,'CEIP_Resource Additions_Annual'!$AA:$AA,$D19,'CEIP_Resource Additions_Annual'!$B:$B,$B19)</f>
        <v>0</v>
      </c>
      <c r="AB19" s="185">
        <f>SUMIFS('CEIP_Resource Additions_Annual'!X:X,'CEIP_Resource Additions_Annual'!$AA:$AA,$D19,'CEIP_Resource Additions_Annual'!$B:$B,$B19)</f>
        <v>0.40000000596046442</v>
      </c>
      <c r="AC19" s="185">
        <f>SUMIFS('CEIP_Resource Additions_Annual'!Y:Y,'CEIP_Resource Additions_Annual'!$AA:$AA,$D19,'CEIP_Resource Additions_Annual'!$B:$B,$B19)</f>
        <v>0</v>
      </c>
      <c r="AD19" s="186">
        <f>SUMIFS('CEIP_Resource Additions_Annual'!Z:Z,'CEIP_Resource Additions_Annual'!$AA:$AA,$D19,'CEIP_Resource Additions_Annual'!$B:$B,$B19)</f>
        <v>0</v>
      </c>
      <c r="AE19" s="194">
        <f t="shared" si="0"/>
        <v>105.30000112950802</v>
      </c>
    </row>
    <row r="20" spans="2:31" ht="26.25" customHeight="1" x14ac:dyDescent="0.25">
      <c r="B20" s="94">
        <v>2045</v>
      </c>
      <c r="C20" s="204"/>
      <c r="D20" s="85" t="str">
        <f t="shared" si="2"/>
        <v>Suite 2 PSE Only</v>
      </c>
      <c r="E20" s="202"/>
      <c r="F20" s="85" t="str">
        <f t="shared" si="3"/>
        <v>Suite 2 PSE Only</v>
      </c>
      <c r="G20" s="187">
        <f>SUMIFS('CEIP_Resource Additions_Annual'!C:C,'CEIP_Resource Additions_Annual'!$AA:$AA,$D20,'CEIP_Resource Additions_Annual'!$B:$B,$B20)</f>
        <v>16.149999797344208</v>
      </c>
      <c r="H20" s="188">
        <f>SUMIFS('CEIP_Resource Additions_Annual'!D:D,'CEIP_Resource Additions_Annual'!$AA:$AA,$D20,'CEIP_Resource Additions_Annual'!$B:$B,$B20)</f>
        <v>4.2749999463558197</v>
      </c>
      <c r="I20" s="188">
        <f>SUMIFS('CEIP_Resource Additions_Annual'!E:E,'CEIP_Resource Additions_Annual'!$AA:$AA,$D20,'CEIP_Resource Additions_Annual'!$B:$B,$B20)</f>
        <v>0</v>
      </c>
      <c r="J20" s="188">
        <f>SUMIFS('CEIP_Resource Additions_Annual'!F:F,'CEIP_Resource Additions_Annual'!$AA:$AA,$D20,'CEIP_Resource Additions_Annual'!$B:$B,$B20)</f>
        <v>11.200000166893004</v>
      </c>
      <c r="K20" s="188">
        <f>SUMIFS('CEIP_Resource Additions_Annual'!G:G,'CEIP_Resource Additions_Annual'!$AA:$AA,$D20,'CEIP_Resource Additions_Annual'!$B:$B,$B20)</f>
        <v>0</v>
      </c>
      <c r="L20" s="188">
        <f>SUMIFS('CEIP_Resource Additions_Annual'!H:H,'CEIP_Resource Additions_Annual'!$AA:$AA,$D20,'CEIP_Resource Additions_Annual'!$B:$B,$B20)</f>
        <v>51.600000768899918</v>
      </c>
      <c r="M20" s="188">
        <f>SUMIFS('CEIP_Resource Additions_Annual'!I:I,'CEIP_Resource Additions_Annual'!$AA:$AA,$D20,'CEIP_Resource Additions_Annual'!$B:$B,$B20)</f>
        <v>0</v>
      </c>
      <c r="N20" s="188">
        <f>SUMIFS('CEIP_Resource Additions_Annual'!J:J,'CEIP_Resource Additions_Annual'!$AA:$AA,$D20,'CEIP_Resource Additions_Annual'!$B:$B,$B20)</f>
        <v>0</v>
      </c>
      <c r="O20" s="188">
        <f>SUMIFS('CEIP_Resource Additions_Annual'!K:K,'CEIP_Resource Additions_Annual'!$AA:$AA,$D20,'CEIP_Resource Additions_Annual'!$B:$B,$B20)</f>
        <v>0</v>
      </c>
      <c r="P20" s="188">
        <f>SUMIFS('CEIP_Resource Additions_Annual'!L:L,'CEIP_Resource Additions_Annual'!$AA:$AA,$D20,'CEIP_Resource Additions_Annual'!$B:$B,$B20)</f>
        <v>0</v>
      </c>
      <c r="Q20" s="188">
        <f>SUMIFS('CEIP_Resource Additions_Annual'!M:M,'CEIP_Resource Additions_Annual'!$AA:$AA,$D20,'CEIP_Resource Additions_Annual'!$B:$B,$B20)</f>
        <v>0</v>
      </c>
      <c r="R20" s="188">
        <f>SUMIFS('CEIP_Resource Additions_Annual'!N:N,'CEIP_Resource Additions_Annual'!$AA:$AA,$D20,'CEIP_Resource Additions_Annual'!$B:$B,$B20)</f>
        <v>0</v>
      </c>
      <c r="S20" s="188">
        <f>SUMIFS('CEIP_Resource Additions_Annual'!O:O,'CEIP_Resource Additions_Annual'!$AA:$AA,$D20,'CEIP_Resource Additions_Annual'!$B:$B,$B20)</f>
        <v>0</v>
      </c>
      <c r="T20" s="188">
        <f>SUMIFS('CEIP_Resource Additions_Annual'!P:P,'CEIP_Resource Additions_Annual'!$AA:$AA,$D20,'CEIP_Resource Additions_Annual'!$B:$B,$B20)</f>
        <v>0</v>
      </c>
      <c r="U20" s="188">
        <f>SUMIFS('CEIP_Resource Additions_Annual'!Q:Q,'CEIP_Resource Additions_Annual'!$AA:$AA,$D20,'CEIP_Resource Additions_Annual'!$B:$B,$B20)</f>
        <v>0</v>
      </c>
      <c r="V20" s="188">
        <f>SUMIFS('CEIP_Resource Additions_Annual'!R:R,'CEIP_Resource Additions_Annual'!$AA:$AA,$D20,'CEIP_Resource Additions_Annual'!$B:$B,$B20)</f>
        <v>0</v>
      </c>
      <c r="W20" s="188">
        <f>SUMIFS('CEIP_Resource Additions_Annual'!S:S,'CEIP_Resource Additions_Annual'!$AA:$AA,$D20,'CEIP_Resource Additions_Annual'!$B:$B,$B20)</f>
        <v>25</v>
      </c>
      <c r="X20" s="188">
        <f>SUMIFS('CEIP_Resource Additions_Annual'!T:T,'CEIP_Resource Additions_Annual'!$AA:$AA,$D20,'CEIP_Resource Additions_Annual'!$B:$B,$B20)</f>
        <v>0</v>
      </c>
      <c r="Y20" s="188">
        <f>SUMIFS('CEIP_Resource Additions_Annual'!U:U,'CEIP_Resource Additions_Annual'!$AA:$AA,$D20,'CEIP_Resource Additions_Annual'!$B:$B,$B20)</f>
        <v>0</v>
      </c>
      <c r="Z20" s="188">
        <f>SUMIFS('CEIP_Resource Additions_Annual'!V:V,'CEIP_Resource Additions_Annual'!$AA:$AA,$D20,'CEIP_Resource Additions_Annual'!$B:$B,$B20)</f>
        <v>0</v>
      </c>
      <c r="AA20" s="188">
        <f>SUMIFS('CEIP_Resource Additions_Annual'!W:W,'CEIP_Resource Additions_Annual'!$AA:$AA,$D20,'CEIP_Resource Additions_Annual'!$B:$B,$B20)</f>
        <v>0</v>
      </c>
      <c r="AB20" s="188">
        <f>SUMIFS('CEIP_Resource Additions_Annual'!X:X,'CEIP_Resource Additions_Annual'!$AA:$AA,$D20,'CEIP_Resource Additions_Annual'!$B:$B,$B20)</f>
        <v>0</v>
      </c>
      <c r="AC20" s="188">
        <f>SUMIFS('CEIP_Resource Additions_Annual'!Y:Y,'CEIP_Resource Additions_Annual'!$AA:$AA,$D20,'CEIP_Resource Additions_Annual'!$B:$B,$B20)</f>
        <v>0</v>
      </c>
      <c r="AD20" s="189">
        <f>SUMIFS('CEIP_Resource Additions_Annual'!Z:Z,'CEIP_Resource Additions_Annual'!$AA:$AA,$D20,'CEIP_Resource Additions_Annual'!$B:$B,$B20)</f>
        <v>0</v>
      </c>
      <c r="AE20" s="194">
        <f t="shared" si="0"/>
        <v>108.22500067949295</v>
      </c>
    </row>
    <row r="21" spans="2:31" ht="26.25" customHeight="1" x14ac:dyDescent="0.25">
      <c r="B21" s="94">
        <v>2045</v>
      </c>
      <c r="C21" s="204"/>
      <c r="D21" s="85" t="str">
        <f t="shared" si="2"/>
        <v>Suite 3 Customer Only</v>
      </c>
      <c r="E21" s="202"/>
      <c r="F21" s="85" t="str">
        <f t="shared" si="3"/>
        <v>Suite 3 Customer Only</v>
      </c>
      <c r="G21" s="187">
        <f>SUMIFS('CEIP_Resource Additions_Annual'!C:C,'CEIP_Resource Additions_Annual'!$AA:$AA,$D21,'CEIP_Resource Additions_Annual'!$B:$B,$B21)</f>
        <v>16.149999797344208</v>
      </c>
      <c r="H21" s="188">
        <f>SUMIFS('CEIP_Resource Additions_Annual'!D:D,'CEIP_Resource Additions_Annual'!$AA:$AA,$D21,'CEIP_Resource Additions_Annual'!$B:$B,$B21)</f>
        <v>4.2749999463558197</v>
      </c>
      <c r="I21" s="188">
        <f>SUMIFS('CEIP_Resource Additions_Annual'!E:E,'CEIP_Resource Additions_Annual'!$AA:$AA,$D21,'CEIP_Resource Additions_Annual'!$B:$B,$B21)</f>
        <v>0</v>
      </c>
      <c r="J21" s="188">
        <f>SUMIFS('CEIP_Resource Additions_Annual'!F:F,'CEIP_Resource Additions_Annual'!$AA:$AA,$D21,'CEIP_Resource Additions_Annual'!$B:$B,$B21)</f>
        <v>0</v>
      </c>
      <c r="K21" s="188">
        <f>SUMIFS('CEIP_Resource Additions_Annual'!G:G,'CEIP_Resource Additions_Annual'!$AA:$AA,$D21,'CEIP_Resource Additions_Annual'!$B:$B,$B21)</f>
        <v>20.800000309944153</v>
      </c>
      <c r="L21" s="188">
        <f>SUMIFS('CEIP_Resource Additions_Annual'!H:H,'CEIP_Resource Additions_Annual'!$AA:$AA,$D21,'CEIP_Resource Additions_Annual'!$B:$B,$B21)</f>
        <v>0</v>
      </c>
      <c r="M21" s="188">
        <f>SUMIFS('CEIP_Resource Additions_Annual'!I:I,'CEIP_Resource Additions_Annual'!$AA:$AA,$D21,'CEIP_Resource Additions_Annual'!$B:$B,$B21)</f>
        <v>0.33199998736381531</v>
      </c>
      <c r="N21" s="188">
        <f>SUMIFS('CEIP_Resource Additions_Annual'!J:J,'CEIP_Resource Additions_Annual'!$AA:$AA,$D21,'CEIP_Resource Additions_Annual'!$B:$B,$B21)</f>
        <v>1.6599999368190765</v>
      </c>
      <c r="O21" s="188">
        <f>SUMIFS('CEIP_Resource Additions_Annual'!K:K,'CEIP_Resource Additions_Annual'!$AA:$AA,$D21,'CEIP_Resource Additions_Annual'!$B:$B,$B21)</f>
        <v>0</v>
      </c>
      <c r="P21" s="188">
        <f>SUMIFS('CEIP_Resource Additions_Annual'!L:L,'CEIP_Resource Additions_Annual'!$AA:$AA,$D21,'CEIP_Resource Additions_Annual'!$B:$B,$B21)</f>
        <v>0</v>
      </c>
      <c r="Q21" s="188">
        <f>SUMIFS('CEIP_Resource Additions_Annual'!M:M,'CEIP_Resource Additions_Annual'!$AA:$AA,$D21,'CEIP_Resource Additions_Annual'!$B:$B,$B21)</f>
        <v>0</v>
      </c>
      <c r="R21" s="188">
        <f>SUMIFS('CEIP_Resource Additions_Annual'!N:N,'CEIP_Resource Additions_Annual'!$AA:$AA,$D21,'CEIP_Resource Additions_Annual'!$B:$B,$B21)</f>
        <v>0</v>
      </c>
      <c r="S21" s="188">
        <f>SUMIFS('CEIP_Resource Additions_Annual'!O:O,'CEIP_Resource Additions_Annual'!$AA:$AA,$D21,'CEIP_Resource Additions_Annual'!$B:$B,$B21)</f>
        <v>3.0000000447034831</v>
      </c>
      <c r="T21" s="188">
        <f>SUMIFS('CEIP_Resource Additions_Annual'!P:P,'CEIP_Resource Additions_Annual'!$AA:$AA,$D21,'CEIP_Resource Additions_Annual'!$B:$B,$B21)</f>
        <v>0</v>
      </c>
      <c r="U21" s="188">
        <f>SUMIFS('CEIP_Resource Additions_Annual'!Q:Q,'CEIP_Resource Additions_Annual'!$AA:$AA,$D21,'CEIP_Resource Additions_Annual'!$B:$B,$B21)</f>
        <v>0.5</v>
      </c>
      <c r="V21" s="188">
        <f>SUMIFS('CEIP_Resource Additions_Annual'!R:R,'CEIP_Resource Additions_Annual'!$AA:$AA,$D21,'CEIP_Resource Additions_Annual'!$B:$B,$B21)</f>
        <v>0</v>
      </c>
      <c r="W21" s="188">
        <f>SUMIFS('CEIP_Resource Additions_Annual'!S:S,'CEIP_Resource Additions_Annual'!$AA:$AA,$D21,'CEIP_Resource Additions_Annual'!$B:$B,$B21)</f>
        <v>0</v>
      </c>
      <c r="X21" s="188">
        <f>SUMIFS('CEIP_Resource Additions_Annual'!T:T,'CEIP_Resource Additions_Annual'!$AA:$AA,$D21,'CEIP_Resource Additions_Annual'!$B:$B,$B21)</f>
        <v>0</v>
      </c>
      <c r="Y21" s="188">
        <f>SUMIFS('CEIP_Resource Additions_Annual'!U:U,'CEIP_Resource Additions_Annual'!$AA:$AA,$D21,'CEIP_Resource Additions_Annual'!$B:$B,$B21)</f>
        <v>1.4000000208616254</v>
      </c>
      <c r="Z21" s="188">
        <f>SUMIFS('CEIP_Resource Additions_Annual'!V:V,'CEIP_Resource Additions_Annual'!$AA:$AA,$D21,'CEIP_Resource Additions_Annual'!$B:$B,$B21)</f>
        <v>3.8000000566244121</v>
      </c>
      <c r="AA21" s="188">
        <f>SUMIFS('CEIP_Resource Additions_Annual'!W:W,'CEIP_Resource Additions_Annual'!$AA:$AA,$D21,'CEIP_Resource Additions_Annual'!$B:$B,$B21)</f>
        <v>0</v>
      </c>
      <c r="AB21" s="188">
        <f>SUMIFS('CEIP_Resource Additions_Annual'!X:X,'CEIP_Resource Additions_Annual'!$AA:$AA,$D21,'CEIP_Resource Additions_Annual'!$B:$B,$B21)</f>
        <v>0</v>
      </c>
      <c r="AC21" s="188">
        <f>SUMIFS('CEIP_Resource Additions_Annual'!Y:Y,'CEIP_Resource Additions_Annual'!$AA:$AA,$D21,'CEIP_Resource Additions_Annual'!$B:$B,$B21)</f>
        <v>15.399999737739563</v>
      </c>
      <c r="AD21" s="189">
        <f>SUMIFS('CEIP_Resource Additions_Annual'!Z:Z,'CEIP_Resource Additions_Annual'!$AA:$AA,$D21,'CEIP_Resource Additions_Annual'!$B:$B,$B21)</f>
        <v>13</v>
      </c>
      <c r="AE21" s="194">
        <f t="shared" si="0"/>
        <v>80.316999837756157</v>
      </c>
    </row>
    <row r="22" spans="2:31" ht="26.25" customHeight="1" x14ac:dyDescent="0.25">
      <c r="B22" s="94">
        <v>2045</v>
      </c>
      <c r="C22" s="204"/>
      <c r="D22" s="85" t="str">
        <f t="shared" si="2"/>
        <v>Suite 4 Pre-CBI</v>
      </c>
      <c r="E22" s="202"/>
      <c r="F22" s="85" t="str">
        <f t="shared" si="3"/>
        <v>Suite 4 Pre-CBI</v>
      </c>
      <c r="G22" s="187">
        <f>SUMIFS('CEIP_Resource Additions_Annual'!C:C,'CEIP_Resource Additions_Annual'!$AA:$AA,$D22,'CEIP_Resource Additions_Annual'!$B:$B,$B22)</f>
        <v>16.149999797344208</v>
      </c>
      <c r="H22" s="188">
        <f>SUMIFS('CEIP_Resource Additions_Annual'!D:D,'CEIP_Resource Additions_Annual'!$AA:$AA,$D22,'CEIP_Resource Additions_Annual'!$B:$B,$B22)</f>
        <v>4.2749999463558197</v>
      </c>
      <c r="I22" s="188">
        <f>SUMIFS('CEIP_Resource Additions_Annual'!E:E,'CEIP_Resource Additions_Annual'!$AA:$AA,$D22,'CEIP_Resource Additions_Annual'!$B:$B,$B22)</f>
        <v>0</v>
      </c>
      <c r="J22" s="188">
        <f>SUMIFS('CEIP_Resource Additions_Annual'!F:F,'CEIP_Resource Additions_Annual'!$AA:$AA,$D22,'CEIP_Resource Additions_Annual'!$B:$B,$B22)</f>
        <v>0</v>
      </c>
      <c r="K22" s="188">
        <f>SUMIFS('CEIP_Resource Additions_Annual'!G:G,'CEIP_Resource Additions_Annual'!$AA:$AA,$D22,'CEIP_Resource Additions_Annual'!$B:$B,$B22)</f>
        <v>0</v>
      </c>
      <c r="L22" s="188">
        <f>SUMIFS('CEIP_Resource Additions_Annual'!H:H,'CEIP_Resource Additions_Annual'!$AA:$AA,$D22,'CEIP_Resource Additions_Annual'!$B:$B,$B22)</f>
        <v>51.600000768899918</v>
      </c>
      <c r="M22" s="188">
        <f>SUMIFS('CEIP_Resource Additions_Annual'!I:I,'CEIP_Resource Additions_Annual'!$AA:$AA,$D22,'CEIP_Resource Additions_Annual'!$B:$B,$B22)</f>
        <v>0.33199998736381531</v>
      </c>
      <c r="N22" s="188">
        <f>SUMIFS('CEIP_Resource Additions_Annual'!J:J,'CEIP_Resource Additions_Annual'!$AA:$AA,$D22,'CEIP_Resource Additions_Annual'!$B:$B,$B22)</f>
        <v>0</v>
      </c>
      <c r="O22" s="188">
        <f>SUMIFS('CEIP_Resource Additions_Annual'!K:K,'CEIP_Resource Additions_Annual'!$AA:$AA,$D22,'CEIP_Resource Additions_Annual'!$B:$B,$B22)</f>
        <v>0.67500002682209015</v>
      </c>
      <c r="P22" s="188">
        <f>SUMIFS('CEIP_Resource Additions_Annual'!L:L,'CEIP_Resource Additions_Annual'!$AA:$AA,$D22,'CEIP_Resource Additions_Annual'!$B:$B,$B22)</f>
        <v>4.8600000143051147</v>
      </c>
      <c r="Q22" s="188">
        <f>SUMIFS('CEIP_Resource Additions_Annual'!M:M,'CEIP_Resource Additions_Annual'!$AA:$AA,$D22,'CEIP_Resource Additions_Annual'!$B:$B,$B22)</f>
        <v>0</v>
      </c>
      <c r="R22" s="188">
        <f>SUMIFS('CEIP_Resource Additions_Annual'!N:N,'CEIP_Resource Additions_Annual'!$AA:$AA,$D22,'CEIP_Resource Additions_Annual'!$B:$B,$B22)</f>
        <v>0</v>
      </c>
      <c r="S22" s="188">
        <f>SUMIFS('CEIP_Resource Additions_Annual'!O:O,'CEIP_Resource Additions_Annual'!$AA:$AA,$D22,'CEIP_Resource Additions_Annual'!$B:$B,$B22)</f>
        <v>3.0000000447034831</v>
      </c>
      <c r="T22" s="188">
        <f>SUMIFS('CEIP_Resource Additions_Annual'!P:P,'CEIP_Resource Additions_Annual'!$AA:$AA,$D22,'CEIP_Resource Additions_Annual'!$B:$B,$B22)</f>
        <v>0</v>
      </c>
      <c r="U22" s="188">
        <f>SUMIFS('CEIP_Resource Additions_Annual'!Q:Q,'CEIP_Resource Additions_Annual'!$AA:$AA,$D22,'CEIP_Resource Additions_Annual'!$B:$B,$B22)</f>
        <v>0.5</v>
      </c>
      <c r="V22" s="188">
        <f>SUMIFS('CEIP_Resource Additions_Annual'!R:R,'CEIP_Resource Additions_Annual'!$AA:$AA,$D22,'CEIP_Resource Additions_Annual'!$B:$B,$B22)</f>
        <v>0</v>
      </c>
      <c r="W22" s="188">
        <f>SUMIFS('CEIP_Resource Additions_Annual'!S:S,'CEIP_Resource Additions_Annual'!$AA:$AA,$D22,'CEIP_Resource Additions_Annual'!$B:$B,$B22)</f>
        <v>0</v>
      </c>
      <c r="X22" s="188">
        <f>SUMIFS('CEIP_Resource Additions_Annual'!T:T,'CEIP_Resource Additions_Annual'!$AA:$AA,$D22,'CEIP_Resource Additions_Annual'!$B:$B,$B22)</f>
        <v>0</v>
      </c>
      <c r="Y22" s="188">
        <f>SUMIFS('CEIP_Resource Additions_Annual'!U:U,'CEIP_Resource Additions_Annual'!$AA:$AA,$D22,'CEIP_Resource Additions_Annual'!$B:$B,$B22)</f>
        <v>0</v>
      </c>
      <c r="Z22" s="188">
        <f>SUMIFS('CEIP_Resource Additions_Annual'!V:V,'CEIP_Resource Additions_Annual'!$AA:$AA,$D22,'CEIP_Resource Additions_Annual'!$B:$B,$B22)</f>
        <v>3.8000000566244121</v>
      </c>
      <c r="AA22" s="188">
        <f>SUMIFS('CEIP_Resource Additions_Annual'!W:W,'CEIP_Resource Additions_Annual'!$AA:$AA,$D22,'CEIP_Resource Additions_Annual'!$B:$B,$B22)</f>
        <v>0.40000000596046442</v>
      </c>
      <c r="AB22" s="188">
        <f>SUMIFS('CEIP_Resource Additions_Annual'!X:X,'CEIP_Resource Additions_Annual'!$AA:$AA,$D22,'CEIP_Resource Additions_Annual'!$B:$B,$B22)</f>
        <v>0</v>
      </c>
      <c r="AC22" s="188">
        <f>SUMIFS('CEIP_Resource Additions_Annual'!Y:Y,'CEIP_Resource Additions_Annual'!$AA:$AA,$D22,'CEIP_Resource Additions_Annual'!$B:$B,$B22)</f>
        <v>0</v>
      </c>
      <c r="AD22" s="189">
        <f>SUMIFS('CEIP_Resource Additions_Annual'!Z:Z,'CEIP_Resource Additions_Annual'!$AA:$AA,$D22,'CEIP_Resource Additions_Annual'!$B:$B,$B22)</f>
        <v>0</v>
      </c>
      <c r="AE22" s="194">
        <f t="shared" si="0"/>
        <v>85.592000648379326</v>
      </c>
    </row>
    <row r="23" spans="2:31" ht="26.25" customHeight="1" x14ac:dyDescent="0.25">
      <c r="B23" s="94">
        <v>2045</v>
      </c>
      <c r="C23" s="204"/>
      <c r="D23" s="85" t="str">
        <f t="shared" si="2"/>
        <v>Suite 5 CBI</v>
      </c>
      <c r="E23" s="202"/>
      <c r="F23" s="85" t="str">
        <f t="shared" si="3"/>
        <v>Suite 5 CBI</v>
      </c>
      <c r="G23" s="187">
        <f>SUMIFS('CEIP_Resource Additions_Annual'!C:C,'CEIP_Resource Additions_Annual'!$AA:$AA,$D23,'CEIP_Resource Additions_Annual'!$B:$B,$B23)</f>
        <v>16.149999797344208</v>
      </c>
      <c r="H23" s="188">
        <f>SUMIFS('CEIP_Resource Additions_Annual'!D:D,'CEIP_Resource Additions_Annual'!$AA:$AA,$D23,'CEIP_Resource Additions_Annual'!$B:$B,$B23)</f>
        <v>4.2749999463558197</v>
      </c>
      <c r="I23" s="188">
        <f>SUMIFS('CEIP_Resource Additions_Annual'!E:E,'CEIP_Resource Additions_Annual'!$AA:$AA,$D23,'CEIP_Resource Additions_Annual'!$B:$B,$B23)</f>
        <v>0</v>
      </c>
      <c r="J23" s="188">
        <f>SUMIFS('CEIP_Resource Additions_Annual'!F:F,'CEIP_Resource Additions_Annual'!$AA:$AA,$D23,'CEIP_Resource Additions_Annual'!$B:$B,$B23)</f>
        <v>0</v>
      </c>
      <c r="K23" s="188">
        <f>SUMIFS('CEIP_Resource Additions_Annual'!G:G,'CEIP_Resource Additions_Annual'!$AA:$AA,$D23,'CEIP_Resource Additions_Annual'!$B:$B,$B23)</f>
        <v>20.800000309944153</v>
      </c>
      <c r="L23" s="188">
        <f>SUMIFS('CEIP_Resource Additions_Annual'!H:H,'CEIP_Resource Additions_Annual'!$AA:$AA,$D23,'CEIP_Resource Additions_Annual'!$B:$B,$B23)</f>
        <v>18.80000028014183</v>
      </c>
      <c r="M23" s="188">
        <f>SUMIFS('CEIP_Resource Additions_Annual'!I:I,'CEIP_Resource Additions_Annual'!$AA:$AA,$D23,'CEIP_Resource Additions_Annual'!$B:$B,$B23)</f>
        <v>0.33199998736381531</v>
      </c>
      <c r="N23" s="188">
        <f>SUMIFS('CEIP_Resource Additions_Annual'!J:J,'CEIP_Resource Additions_Annual'!$AA:$AA,$D23,'CEIP_Resource Additions_Annual'!$B:$B,$B23)</f>
        <v>0</v>
      </c>
      <c r="O23" s="188">
        <f>SUMIFS('CEIP_Resource Additions_Annual'!K:K,'CEIP_Resource Additions_Annual'!$AA:$AA,$D23,'CEIP_Resource Additions_Annual'!$B:$B,$B23)</f>
        <v>0.67500002682209015</v>
      </c>
      <c r="P23" s="188">
        <f>SUMIFS('CEIP_Resource Additions_Annual'!L:L,'CEIP_Resource Additions_Annual'!$AA:$AA,$D23,'CEIP_Resource Additions_Annual'!$B:$B,$B23)</f>
        <v>4.8600000143051147</v>
      </c>
      <c r="Q23" s="188">
        <f>SUMIFS('CEIP_Resource Additions_Annual'!M:M,'CEIP_Resource Additions_Annual'!$AA:$AA,$D23,'CEIP_Resource Additions_Annual'!$B:$B,$B23)</f>
        <v>0</v>
      </c>
      <c r="R23" s="188">
        <f>SUMIFS('CEIP_Resource Additions_Annual'!N:N,'CEIP_Resource Additions_Annual'!$AA:$AA,$D23,'CEIP_Resource Additions_Annual'!$B:$B,$B23)</f>
        <v>0</v>
      </c>
      <c r="S23" s="188">
        <f>SUMIFS('CEIP_Resource Additions_Annual'!O:O,'CEIP_Resource Additions_Annual'!$AA:$AA,$D23,'CEIP_Resource Additions_Annual'!$B:$B,$B23)</f>
        <v>0</v>
      </c>
      <c r="T23" s="188">
        <f>SUMIFS('CEIP_Resource Additions_Annual'!P:P,'CEIP_Resource Additions_Annual'!$AA:$AA,$D23,'CEIP_Resource Additions_Annual'!$B:$B,$B23)</f>
        <v>4.8000001907348633</v>
      </c>
      <c r="U23" s="188">
        <f>SUMIFS('CEIP_Resource Additions_Annual'!Q:Q,'CEIP_Resource Additions_Annual'!$AA:$AA,$D23,'CEIP_Resource Additions_Annual'!$B:$B,$B23)</f>
        <v>2.75</v>
      </c>
      <c r="V23" s="188">
        <f>SUMIFS('CEIP_Resource Additions_Annual'!R:R,'CEIP_Resource Additions_Annual'!$AA:$AA,$D23,'CEIP_Resource Additions_Annual'!$B:$B,$B23)</f>
        <v>0</v>
      </c>
      <c r="W23" s="188">
        <f>SUMIFS('CEIP_Resource Additions_Annual'!S:S,'CEIP_Resource Additions_Annual'!$AA:$AA,$D23,'CEIP_Resource Additions_Annual'!$B:$B,$B23)</f>
        <v>0</v>
      </c>
      <c r="X23" s="188">
        <f>SUMIFS('CEIP_Resource Additions_Annual'!T:T,'CEIP_Resource Additions_Annual'!$AA:$AA,$D23,'CEIP_Resource Additions_Annual'!$B:$B,$B23)</f>
        <v>0</v>
      </c>
      <c r="Y23" s="188">
        <f>SUMIFS('CEIP_Resource Additions_Annual'!U:U,'CEIP_Resource Additions_Annual'!$AA:$AA,$D23,'CEIP_Resource Additions_Annual'!$B:$B,$B23)</f>
        <v>0</v>
      </c>
      <c r="Z23" s="188">
        <f>SUMIFS('CEIP_Resource Additions_Annual'!V:V,'CEIP_Resource Additions_Annual'!$AA:$AA,$D23,'CEIP_Resource Additions_Annual'!$B:$B,$B23)</f>
        <v>4.6000000685453406</v>
      </c>
      <c r="AA23" s="188">
        <f>SUMIFS('CEIP_Resource Additions_Annual'!W:W,'CEIP_Resource Additions_Annual'!$AA:$AA,$D23,'CEIP_Resource Additions_Annual'!$B:$B,$B23)</f>
        <v>0.40000000596046442</v>
      </c>
      <c r="AB23" s="188">
        <f>SUMIFS('CEIP_Resource Additions_Annual'!X:X,'CEIP_Resource Additions_Annual'!$AA:$AA,$D23,'CEIP_Resource Additions_Annual'!$B:$B,$B23)</f>
        <v>0</v>
      </c>
      <c r="AC23" s="188">
        <f>SUMIFS('CEIP_Resource Additions_Annual'!Y:Y,'CEIP_Resource Additions_Annual'!$AA:$AA,$D23,'CEIP_Resource Additions_Annual'!$B:$B,$B23)</f>
        <v>15.399999737739563</v>
      </c>
      <c r="AD23" s="189">
        <f>SUMIFS('CEIP_Resource Additions_Annual'!Z:Z,'CEIP_Resource Additions_Annual'!$AA:$AA,$D23,'CEIP_Resource Additions_Annual'!$B:$B,$B23)</f>
        <v>13</v>
      </c>
      <c r="AE23" s="194">
        <f t="shared" si="0"/>
        <v>106.84200036525726</v>
      </c>
    </row>
    <row r="24" spans="2:31" ht="26.25" customHeight="1" x14ac:dyDescent="0.25">
      <c r="B24" s="94">
        <v>2045</v>
      </c>
      <c r="C24" s="204"/>
      <c r="D24" s="85" t="str">
        <f t="shared" si="2"/>
        <v>Suite 6 CEIP Preferred Portfolio</v>
      </c>
      <c r="E24" s="202"/>
      <c r="F24" s="85" t="str">
        <f t="shared" si="3"/>
        <v>Suite 6 CEIP Preferred Portfolio</v>
      </c>
      <c r="G24" s="190">
        <f>SUMIFS('CEIP_Resource Additions_Annual'!C:C,'CEIP_Resource Additions_Annual'!$AA:$AA,$D24,'CEIP_Resource Additions_Annual'!$B:$B,$B24)</f>
        <v>16.149999797344208</v>
      </c>
      <c r="H24" s="191">
        <f>SUMIFS('CEIP_Resource Additions_Annual'!D:D,'CEIP_Resource Additions_Annual'!$AA:$AA,$D24,'CEIP_Resource Additions_Annual'!$B:$B,$B24)</f>
        <v>4.2749999463558197</v>
      </c>
      <c r="I24" s="191">
        <f>SUMIFS('CEIP_Resource Additions_Annual'!E:E,'CEIP_Resource Additions_Annual'!$AA:$AA,$D24,'CEIP_Resource Additions_Annual'!$B:$B,$B24)</f>
        <v>5.2249999344348907</v>
      </c>
      <c r="J24" s="191">
        <f>SUMIFS('CEIP_Resource Additions_Annual'!F:F,'CEIP_Resource Additions_Annual'!$AA:$AA,$D24,'CEIP_Resource Additions_Annual'!$B:$B,$B24)</f>
        <v>11.100000165402887</v>
      </c>
      <c r="K24" s="191">
        <f>SUMIFS('CEIP_Resource Additions_Annual'!G:G,'CEIP_Resource Additions_Annual'!$AA:$AA,$D24,'CEIP_Resource Additions_Annual'!$B:$B,$B24)</f>
        <v>20.400000303983688</v>
      </c>
      <c r="L24" s="191">
        <f>SUMIFS('CEIP_Resource Additions_Annual'!H:H,'CEIP_Resource Additions_Annual'!$AA:$AA,$D24,'CEIP_Resource Additions_Annual'!$B:$B,$B24)</f>
        <v>0</v>
      </c>
      <c r="M24" s="191">
        <f>SUMIFS('CEIP_Resource Additions_Annual'!I:I,'CEIP_Resource Additions_Annual'!$AA:$AA,$D24,'CEIP_Resource Additions_Annual'!$B:$B,$B24)</f>
        <v>0.24899999052286148</v>
      </c>
      <c r="N24" s="191">
        <f>SUMIFS('CEIP_Resource Additions_Annual'!J:J,'CEIP_Resource Additions_Annual'!$AA:$AA,$D24,'CEIP_Resource Additions_Annual'!$B:$B,$B24)</f>
        <v>1.7429999336600304</v>
      </c>
      <c r="O24" s="191">
        <f>SUMIFS('CEIP_Resource Additions_Annual'!K:K,'CEIP_Resource Additions_Annual'!$AA:$AA,$D24,'CEIP_Resource Additions_Annual'!$B:$B,$B24)</f>
        <v>0.67500002682209015</v>
      </c>
      <c r="P24" s="191">
        <f>SUMIFS('CEIP_Resource Additions_Annual'!L:L,'CEIP_Resource Additions_Annual'!$AA:$AA,$D24,'CEIP_Resource Additions_Annual'!$B:$B,$B24)</f>
        <v>4.8600000143051147</v>
      </c>
      <c r="Q24" s="191">
        <f>SUMIFS('CEIP_Resource Additions_Annual'!M:M,'CEIP_Resource Additions_Annual'!$AA:$AA,$D24,'CEIP_Resource Additions_Annual'!$B:$B,$B24)</f>
        <v>0</v>
      </c>
      <c r="R24" s="191">
        <f>SUMIFS('CEIP_Resource Additions_Annual'!N:N,'CEIP_Resource Additions_Annual'!$AA:$AA,$D24,'CEIP_Resource Additions_Annual'!$B:$B,$B24)</f>
        <v>0</v>
      </c>
      <c r="S24" s="191">
        <f>SUMIFS('CEIP_Resource Additions_Annual'!O:O,'CEIP_Resource Additions_Annual'!$AA:$AA,$D24,'CEIP_Resource Additions_Annual'!$B:$B,$B24)</f>
        <v>0</v>
      </c>
      <c r="T24" s="191">
        <f>SUMIFS('CEIP_Resource Additions_Annual'!P:P,'CEIP_Resource Additions_Annual'!$AA:$AA,$D24,'CEIP_Resource Additions_Annual'!$B:$B,$B24)</f>
        <v>9.0000003576278687</v>
      </c>
      <c r="U24" s="191">
        <f>SUMIFS('CEIP_Resource Additions_Annual'!Q:Q,'CEIP_Resource Additions_Annual'!$AA:$AA,$D24,'CEIP_Resource Additions_Annual'!$B:$B,$B24)</f>
        <v>0</v>
      </c>
      <c r="V24" s="191">
        <f>SUMIFS('CEIP_Resource Additions_Annual'!R:R,'CEIP_Resource Additions_Annual'!$AA:$AA,$D24,'CEIP_Resource Additions_Annual'!$B:$B,$B24)</f>
        <v>0</v>
      </c>
      <c r="W24" s="191">
        <f>SUMIFS('CEIP_Resource Additions_Annual'!S:S,'CEIP_Resource Additions_Annual'!$AA:$AA,$D24,'CEIP_Resource Additions_Annual'!$B:$B,$B24)</f>
        <v>0</v>
      </c>
      <c r="X24" s="191">
        <f>SUMIFS('CEIP_Resource Additions_Annual'!T:T,'CEIP_Resource Additions_Annual'!$AA:$AA,$D24,'CEIP_Resource Additions_Annual'!$B:$B,$B24)</f>
        <v>0</v>
      </c>
      <c r="Y24" s="191">
        <f>SUMIFS('CEIP_Resource Additions_Annual'!U:U,'CEIP_Resource Additions_Annual'!$AA:$AA,$D24,'CEIP_Resource Additions_Annual'!$B:$B,$B24)</f>
        <v>0</v>
      </c>
      <c r="Z24" s="191">
        <f>SUMIFS('CEIP_Resource Additions_Annual'!V:V,'CEIP_Resource Additions_Annual'!$AA:$AA,$D24,'CEIP_Resource Additions_Annual'!$B:$B,$B24)</f>
        <v>3.8000000566244121</v>
      </c>
      <c r="AA24" s="191">
        <f>SUMIFS('CEIP_Resource Additions_Annual'!W:W,'CEIP_Resource Additions_Annual'!$AA:$AA,$D24,'CEIP_Resource Additions_Annual'!$B:$B,$B24)</f>
        <v>0.3000000044703483</v>
      </c>
      <c r="AB24" s="191">
        <f>SUMIFS('CEIP_Resource Additions_Annual'!X:X,'CEIP_Resource Additions_Annual'!$AA:$AA,$D24,'CEIP_Resource Additions_Annual'!$B:$B,$B24)</f>
        <v>0</v>
      </c>
      <c r="AC24" s="191">
        <f>SUMIFS('CEIP_Resource Additions_Annual'!Y:Y,'CEIP_Resource Additions_Annual'!$AA:$AA,$D24,'CEIP_Resource Additions_Annual'!$B:$B,$B24)</f>
        <v>14.699999749660492</v>
      </c>
      <c r="AD24" s="192">
        <f>SUMIFS('CEIP_Resource Additions_Annual'!Z:Z,'CEIP_Resource Additions_Annual'!$AA:$AA,$D24,'CEIP_Resource Additions_Annual'!$B:$B,$B24)</f>
        <v>12.5</v>
      </c>
      <c r="AE24" s="195">
        <f t="shared" si="0"/>
        <v>104.97700028121471</v>
      </c>
    </row>
  </sheetData>
  <mergeCells count="6">
    <mergeCell ref="C7:C12"/>
    <mergeCell ref="E7:E12"/>
    <mergeCell ref="C13:C18"/>
    <mergeCell ref="E13:E18"/>
    <mergeCell ref="C19:C24"/>
    <mergeCell ref="E19:E24"/>
  </mergeCells>
  <pageMargins left="0.7" right="0.7" top="0.75" bottom="0.75" header="0.3" footer="0.3"/>
  <pageSetup orientation="portrait" horizontalDpi="90" verticalDpi="90" r:id="rId1"/>
  <headerFooter>
    <oddHeader>&amp;LAppendix A: AURORA Detailed Output&amp;RDraft Clean Energy Implementation Plan</oddHeader>
    <oddFooter>&amp;LOCTOBER 15, 2021&amp;C&amp;P of &amp;N&amp;RPuget Sound Energy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theme="0"/>
  </sheetPr>
  <dimension ref="A1"/>
  <sheetViews>
    <sheetView view="pageLayout" zoomScaleNormal="100" workbookViewId="0">
      <selection activeCell="D43" sqref="D43"/>
    </sheetView>
  </sheetViews>
  <sheetFormatPr defaultRowHeight="15" x14ac:dyDescent="0.25"/>
  <sheetData/>
  <pageMargins left="0.7" right="0.7" top="0.75" bottom="0.75" header="0.3" footer="0.3"/>
  <pageSetup orientation="portrait" horizontalDpi="90" verticalDpi="90" r:id="rId1"/>
  <headerFooter>
    <oddHeader>&amp;LAppendix A: AURORA Detailed Output&amp;RDraft Clean Energy Implementation Plan</oddHeader>
    <oddFooter>&amp;LOCTOBER 15, 2021&amp;C&amp;P of &amp;N&amp;RPuget Sound Energy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theme="0"/>
  </sheetPr>
  <dimension ref="A1"/>
  <sheetViews>
    <sheetView view="pageLayout" zoomScaleNormal="100" workbookViewId="0">
      <selection activeCell="D43" sqref="D43"/>
    </sheetView>
  </sheetViews>
  <sheetFormatPr defaultRowHeight="15" x14ac:dyDescent="0.25"/>
  <sheetData/>
  <pageMargins left="0.7" right="0.7" top="0.75" bottom="0.75" header="0.3" footer="0.3"/>
  <pageSetup orientation="portrait" horizontalDpi="90" verticalDpi="90" r:id="rId1"/>
  <headerFooter>
    <oddHeader>&amp;LAppendix A: AURORA Detailed Output&amp;RDraft Clean Energy Implementation Plan</oddHeader>
    <oddFooter>&amp;LOCTOBER 15, 2021&amp;C&amp;P of &amp;N&amp;RPuget Sound Energy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0"/>
  </sheetPr>
  <dimension ref="A1"/>
  <sheetViews>
    <sheetView view="pageLayout" zoomScaleNormal="100" workbookViewId="0">
      <selection activeCell="D43" sqref="D43"/>
    </sheetView>
  </sheetViews>
  <sheetFormatPr defaultRowHeight="15" x14ac:dyDescent="0.25"/>
  <sheetData/>
  <pageMargins left="0.7" right="0.7" top="0.75" bottom="0.75" header="0.3" footer="0.3"/>
  <pageSetup orientation="portrait" horizontalDpi="90" verticalDpi="90" r:id="rId1"/>
  <headerFooter>
    <oddHeader>&amp;LAppendix A: AURORA Detailed Output&amp;RDraft Clean Energy Implementation Plan</oddHeader>
    <oddFooter>&amp;LOCTOBER 15, 2021&amp;C&amp;P of &amp;N&amp;RPuget Sound Energy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</sheetPr>
  <dimension ref="A1:J8"/>
  <sheetViews>
    <sheetView view="pageLayout" zoomScaleNormal="100" workbookViewId="0">
      <selection activeCell="D43" sqref="D43"/>
    </sheetView>
  </sheetViews>
  <sheetFormatPr defaultRowHeight="15" x14ac:dyDescent="0.25"/>
  <cols>
    <col min="1" max="1" width="12.85546875" bestFit="1" customWidth="1"/>
    <col min="2" max="2" width="50.5703125" bestFit="1" customWidth="1"/>
    <col min="3" max="3" width="27.85546875" customWidth="1"/>
    <col min="4" max="4" width="12.28515625" bestFit="1" customWidth="1"/>
    <col min="5" max="5" width="16.42578125" bestFit="1" customWidth="1"/>
    <col min="6" max="6" width="15.28515625" bestFit="1" customWidth="1"/>
    <col min="7" max="7" width="20.85546875" bestFit="1" customWidth="1"/>
    <col min="8" max="8" width="14.140625" bestFit="1" customWidth="1"/>
    <col min="9" max="9" width="10.28515625" bestFit="1" customWidth="1"/>
    <col min="10" max="10" width="29.140625" bestFit="1" customWidth="1"/>
  </cols>
  <sheetData>
    <row r="1" spans="1:10" x14ac:dyDescent="0.25">
      <c r="D1" s="74" t="s">
        <v>99</v>
      </c>
      <c r="E1" s="74" t="str">
        <f>C3</f>
        <v>Suite 1 Least Cost</v>
      </c>
      <c r="F1" s="74" t="str">
        <f>C4</f>
        <v>Suite 2 PSE Only</v>
      </c>
      <c r="G1" s="74" t="str">
        <f>C5</f>
        <v>Suite 3 Customer Only</v>
      </c>
      <c r="H1" s="74" t="str">
        <f>C6</f>
        <v>Suite 4 Pre-CBI</v>
      </c>
      <c r="I1" s="74" t="str">
        <f>C7</f>
        <v>Suite 5 CBI</v>
      </c>
      <c r="J1" s="74" t="str">
        <f>C8</f>
        <v>Suite 6 CEIP Preferred Portfolio</v>
      </c>
    </row>
    <row r="2" spans="1:10" s="31" customFormat="1" x14ac:dyDescent="0.25">
      <c r="A2" s="73" t="s">
        <v>99</v>
      </c>
      <c r="B2" s="71" t="s">
        <v>100</v>
      </c>
      <c r="C2" s="73" t="s">
        <v>99</v>
      </c>
    </row>
    <row r="3" spans="1:10" x14ac:dyDescent="0.25">
      <c r="A3" s="75" t="s">
        <v>144</v>
      </c>
      <c r="B3" s="72" t="s">
        <v>192</v>
      </c>
      <c r="C3" s="74" t="str">
        <f>CONCATENATE(A3," ",B3)</f>
        <v>Suite 1 Least Cost</v>
      </c>
    </row>
    <row r="4" spans="1:10" x14ac:dyDescent="0.25">
      <c r="A4" s="75" t="s">
        <v>145</v>
      </c>
      <c r="B4" s="72" t="s">
        <v>193</v>
      </c>
      <c r="C4" s="74" t="str">
        <f t="shared" ref="C4:C8" si="0">CONCATENATE(A4," ",B4)</f>
        <v>Suite 2 PSE Only</v>
      </c>
    </row>
    <row r="5" spans="1:10" x14ac:dyDescent="0.25">
      <c r="A5" s="75" t="s">
        <v>146</v>
      </c>
      <c r="B5" s="72" t="s">
        <v>194</v>
      </c>
      <c r="C5" s="74" t="str">
        <f t="shared" si="0"/>
        <v>Suite 3 Customer Only</v>
      </c>
    </row>
    <row r="6" spans="1:10" x14ac:dyDescent="0.25">
      <c r="A6" s="75" t="s">
        <v>147</v>
      </c>
      <c r="B6" s="72" t="s">
        <v>195</v>
      </c>
      <c r="C6" s="74" t="str">
        <f t="shared" si="0"/>
        <v>Suite 4 Pre-CBI</v>
      </c>
    </row>
    <row r="7" spans="1:10" x14ac:dyDescent="0.25">
      <c r="A7" s="75" t="s">
        <v>148</v>
      </c>
      <c r="B7" s="72" t="s">
        <v>196</v>
      </c>
      <c r="C7" s="74" t="str">
        <f t="shared" si="0"/>
        <v>Suite 5 CBI</v>
      </c>
    </row>
    <row r="8" spans="1:10" x14ac:dyDescent="0.25">
      <c r="A8" s="75" t="s">
        <v>149</v>
      </c>
      <c r="B8" s="72" t="s">
        <v>197</v>
      </c>
      <c r="C8" s="74" t="str">
        <f t="shared" si="0"/>
        <v>Suite 6 CEIP Preferred Portfolio</v>
      </c>
    </row>
  </sheetData>
  <conditionalFormatting sqref="E2:J1048576">
    <cfRule type="cellIs" dxfId="37" priority="2" operator="equal">
      <formula>"x"</formula>
    </cfRule>
  </conditionalFormatting>
  <pageMargins left="0.7" right="0.7" top="0.75" bottom="0.75" header="0.3" footer="0.3"/>
  <pageSetup orientation="portrait" horizontalDpi="90" verticalDpi="90" r:id="rId1"/>
  <headerFooter>
    <oddHeader>&amp;LAppendix A: AURORA Detailed Output&amp;RDraft Clean Energy Implementation Plan</oddHeader>
    <oddFooter>&amp;LOCTOBER 15, 2021&amp;C&amp;P of &amp;N&amp;RPuget Sound Energy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BV168"/>
  <sheetViews>
    <sheetView view="pageLayout" zoomScaleNormal="85" workbookViewId="0">
      <selection activeCell="D43" sqref="D43"/>
    </sheetView>
  </sheetViews>
  <sheetFormatPr defaultRowHeight="15" x14ac:dyDescent="0.25"/>
  <cols>
    <col min="9" max="9" width="8.85546875" style="146"/>
    <col min="36" max="37" width="8.85546875" style="146"/>
    <col min="38" max="38" width="29.42578125" style="157" customWidth="1"/>
    <col min="67" max="68" width="9.140625" style="41"/>
    <col min="70" max="70" width="31.28515625" bestFit="1" customWidth="1"/>
    <col min="71" max="72" width="13.85546875" bestFit="1" customWidth="1"/>
    <col min="73" max="74" width="14.28515625" bestFit="1" customWidth="1"/>
  </cols>
  <sheetData>
    <row r="1" spans="1:74" s="30" customFormat="1" x14ac:dyDescent="0.25">
      <c r="A1" s="30" t="s">
        <v>101</v>
      </c>
    </row>
    <row r="2" spans="1:74" x14ac:dyDescent="0.25">
      <c r="B2" s="1" t="str">
        <f>'RAW DATA INPUTS &gt;&gt;&gt;'!C3</f>
        <v>Suite 1 Least Cost</v>
      </c>
      <c r="I2" s="117"/>
      <c r="J2" s="117"/>
      <c r="AL2" s="30"/>
    </row>
    <row r="3" spans="1:74" ht="60" customHeight="1" x14ac:dyDescent="0.25">
      <c r="B3" s="16" t="s">
        <v>11</v>
      </c>
      <c r="C3" s="17" t="s">
        <v>12</v>
      </c>
      <c r="D3" s="17" t="s">
        <v>13</v>
      </c>
      <c r="E3" s="17" t="s">
        <v>14</v>
      </c>
      <c r="F3" s="18" t="s">
        <v>15</v>
      </c>
      <c r="G3" s="18" t="s">
        <v>16</v>
      </c>
      <c r="H3" s="18" t="s">
        <v>17</v>
      </c>
      <c r="I3" s="18" t="s">
        <v>140</v>
      </c>
      <c r="J3" s="18" t="s">
        <v>18</v>
      </c>
      <c r="K3" s="18" t="s">
        <v>19</v>
      </c>
      <c r="L3" s="18" t="s">
        <v>20</v>
      </c>
      <c r="M3" s="18" t="s">
        <v>21</v>
      </c>
      <c r="N3" s="19" t="s">
        <v>22</v>
      </c>
      <c r="O3" s="19" t="s">
        <v>23</v>
      </c>
      <c r="P3" s="19" t="s">
        <v>24</v>
      </c>
      <c r="Q3" s="19" t="s">
        <v>25</v>
      </c>
      <c r="R3" s="19" t="s">
        <v>26</v>
      </c>
      <c r="S3" s="20" t="s">
        <v>27</v>
      </c>
      <c r="T3" s="20" t="s">
        <v>28</v>
      </c>
      <c r="U3" s="20" t="s">
        <v>29</v>
      </c>
      <c r="V3" s="20" t="s">
        <v>30</v>
      </c>
      <c r="W3" s="20" t="s">
        <v>31</v>
      </c>
      <c r="X3" s="20" t="s">
        <v>32</v>
      </c>
      <c r="Y3" s="21" t="s">
        <v>33</v>
      </c>
      <c r="Z3" s="21" t="s">
        <v>34</v>
      </c>
      <c r="AA3" s="21" t="s">
        <v>35</v>
      </c>
      <c r="AB3" s="16" t="s">
        <v>36</v>
      </c>
      <c r="AC3" s="16" t="s">
        <v>37</v>
      </c>
      <c r="AD3" s="16" t="s">
        <v>38</v>
      </c>
      <c r="AE3" s="16" t="s">
        <v>39</v>
      </c>
      <c r="AF3" s="16" t="s">
        <v>40</v>
      </c>
      <c r="AG3" s="22" t="s">
        <v>0</v>
      </c>
      <c r="AH3" s="22" t="s">
        <v>41</v>
      </c>
      <c r="AI3" s="160" t="s">
        <v>54</v>
      </c>
      <c r="AJ3" s="159" t="s">
        <v>141</v>
      </c>
      <c r="AK3" s="159" t="s">
        <v>142</v>
      </c>
      <c r="AL3" s="158" t="str">
        <f>B2</f>
        <v>Suite 1 Least Cost</v>
      </c>
      <c r="AM3" s="54" t="s">
        <v>11</v>
      </c>
      <c r="AN3" s="54" t="s">
        <v>55</v>
      </c>
      <c r="AO3" s="54" t="s">
        <v>56</v>
      </c>
      <c r="AP3" s="54" t="s">
        <v>57</v>
      </c>
      <c r="AQ3" s="54" t="s">
        <v>58</v>
      </c>
      <c r="AR3" s="54" t="s">
        <v>59</v>
      </c>
      <c r="AS3" s="20" t="s">
        <v>36</v>
      </c>
      <c r="AT3" s="20" t="s">
        <v>45</v>
      </c>
      <c r="AU3" s="20" t="s">
        <v>50</v>
      </c>
      <c r="AV3" s="20" t="s">
        <v>60</v>
      </c>
      <c r="AW3" s="20" t="s">
        <v>61</v>
      </c>
      <c r="AX3" s="20" t="s">
        <v>48</v>
      </c>
      <c r="AY3" s="20" t="s">
        <v>43</v>
      </c>
      <c r="BA3" s="23" t="s">
        <v>143</v>
      </c>
      <c r="BB3" s="23" t="s">
        <v>55</v>
      </c>
      <c r="BC3" s="23" t="s">
        <v>56</v>
      </c>
      <c r="BD3" s="23" t="s">
        <v>57</v>
      </c>
      <c r="BE3" s="23" t="s">
        <v>58</v>
      </c>
      <c r="BF3" s="23" t="s">
        <v>59</v>
      </c>
      <c r="BG3" s="24" t="s">
        <v>36</v>
      </c>
      <c r="BH3" s="24" t="s">
        <v>45</v>
      </c>
      <c r="BI3" s="24" t="s">
        <v>50</v>
      </c>
      <c r="BJ3" s="24" t="s">
        <v>60</v>
      </c>
      <c r="BK3" s="24" t="s">
        <v>61</v>
      </c>
      <c r="BL3" s="24" t="s">
        <v>48</v>
      </c>
      <c r="BM3" s="24" t="s">
        <v>43</v>
      </c>
    </row>
    <row r="4" spans="1:74" ht="18.75" x14ac:dyDescent="0.3">
      <c r="B4" s="25">
        <v>2022</v>
      </c>
      <c r="C4" s="26">
        <v>0</v>
      </c>
      <c r="D4" s="26">
        <v>0</v>
      </c>
      <c r="E4" s="26">
        <v>0</v>
      </c>
      <c r="F4" s="26">
        <v>0</v>
      </c>
      <c r="G4" s="26">
        <v>0</v>
      </c>
      <c r="H4" s="26">
        <v>0</v>
      </c>
      <c r="I4" s="26">
        <v>0</v>
      </c>
      <c r="J4" s="26">
        <v>0</v>
      </c>
      <c r="K4" s="26">
        <v>0</v>
      </c>
      <c r="L4" s="26">
        <v>0</v>
      </c>
      <c r="M4" s="26">
        <v>0</v>
      </c>
      <c r="N4" s="26">
        <v>0</v>
      </c>
      <c r="O4" s="26">
        <v>0</v>
      </c>
      <c r="P4" s="26">
        <v>0</v>
      </c>
      <c r="Q4" s="26">
        <v>0</v>
      </c>
      <c r="R4" s="26">
        <v>0</v>
      </c>
      <c r="S4" s="26">
        <v>0</v>
      </c>
      <c r="T4" s="26">
        <v>0</v>
      </c>
      <c r="U4" s="26">
        <v>0</v>
      </c>
      <c r="V4" s="26">
        <v>0</v>
      </c>
      <c r="W4" s="26">
        <v>0</v>
      </c>
      <c r="X4" s="26">
        <v>3.2999999523162842</v>
      </c>
      <c r="Y4" s="26">
        <v>0</v>
      </c>
      <c r="Z4" s="26">
        <v>0</v>
      </c>
      <c r="AA4" s="26">
        <v>0</v>
      </c>
      <c r="AB4" s="26">
        <v>0</v>
      </c>
      <c r="AC4" s="26">
        <v>0</v>
      </c>
      <c r="AD4" s="26">
        <v>0</v>
      </c>
      <c r="AE4" s="26">
        <v>0</v>
      </c>
      <c r="AF4" s="26">
        <v>0</v>
      </c>
      <c r="AG4" s="26">
        <v>0</v>
      </c>
      <c r="AH4" s="26">
        <v>37.037656595099158</v>
      </c>
      <c r="AI4" s="26">
        <v>37.17697845982606</v>
      </c>
      <c r="AJ4" s="26">
        <v>17.5</v>
      </c>
      <c r="AK4" s="26">
        <v>0.20000000298023221</v>
      </c>
      <c r="AL4" s="30" t="str">
        <f>AL3</f>
        <v>Suite 1 Least Cost</v>
      </c>
      <c r="AM4" s="25">
        <v>2022</v>
      </c>
      <c r="AN4" s="34">
        <f>SUM(AH4:AI4)</f>
        <v>74.214635054925225</v>
      </c>
      <c r="AO4" s="34">
        <f>SUM(S4:V4)+AK4</f>
        <v>0.20000000298023221</v>
      </c>
      <c r="AP4" s="34">
        <f>SUM(AD4:AE4)+AJ4</f>
        <v>17.5</v>
      </c>
      <c r="AQ4" s="34">
        <f t="shared" ref="AQ4:AQ27" si="0">AG4</f>
        <v>0</v>
      </c>
      <c r="AR4" s="34">
        <f t="shared" ref="AR4:AR27" si="1">X4+AF4</f>
        <v>3.2999999523162842</v>
      </c>
      <c r="AS4" s="34">
        <f t="shared" ref="AS4:AS27" si="2">AB4</f>
        <v>0</v>
      </c>
      <c r="AT4" s="34">
        <f>SUM(N4:R4)</f>
        <v>0</v>
      </c>
      <c r="AU4" s="34">
        <f t="shared" ref="AU4:AU27" si="3">SUM(F4:M4)</f>
        <v>0</v>
      </c>
      <c r="AV4" s="34">
        <f t="shared" ref="AV4:AV27" si="4">SUM(Y4:AA4)</f>
        <v>0</v>
      </c>
      <c r="AW4" s="34">
        <f t="shared" ref="AW4:AW27" si="5">W4</f>
        <v>0</v>
      </c>
      <c r="AX4" s="34">
        <f t="shared" ref="AX4:AX27" si="6">SUM(C4:E4)</f>
        <v>0</v>
      </c>
      <c r="AY4" s="34">
        <f t="shared" ref="AY4:AY27" si="7">SUM(AN4:AX4)</f>
        <v>95.214635010221741</v>
      </c>
      <c r="BA4" s="25">
        <v>2022</v>
      </c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O4" s="41" t="s">
        <v>55</v>
      </c>
      <c r="BP4" s="42">
        <f>BB28</f>
        <v>1783.6925518430303</v>
      </c>
      <c r="BR4" s="55" t="s">
        <v>72</v>
      </c>
      <c r="BS4" s="55" t="s">
        <v>73</v>
      </c>
      <c r="BT4" s="55" t="s">
        <v>74</v>
      </c>
      <c r="BU4" s="55" t="s">
        <v>75</v>
      </c>
      <c r="BV4" s="55" t="s">
        <v>43</v>
      </c>
    </row>
    <row r="5" spans="1:74" x14ac:dyDescent="0.25">
      <c r="B5" s="27">
        <v>2023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50</v>
      </c>
      <c r="T5" s="28">
        <v>0</v>
      </c>
      <c r="U5" s="28">
        <v>0</v>
      </c>
      <c r="V5" s="28">
        <v>0</v>
      </c>
      <c r="W5" s="28">
        <v>0</v>
      </c>
      <c r="X5" s="28">
        <v>6.25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0</v>
      </c>
      <c r="AE5" s="28">
        <v>0</v>
      </c>
      <c r="AF5" s="28">
        <v>3</v>
      </c>
      <c r="AG5" s="28">
        <v>5.0900002401322126</v>
      </c>
      <c r="AH5" s="28">
        <v>75.875604863269388</v>
      </c>
      <c r="AI5" s="28">
        <v>62.011519873947044</v>
      </c>
      <c r="AJ5" s="28">
        <v>25.50000011920929</v>
      </c>
      <c r="AK5" s="28">
        <v>0.40000000596046442</v>
      </c>
      <c r="AL5" s="30" t="str">
        <f t="shared" ref="AL5:AL27" si="8">AL4</f>
        <v>Suite 1 Least Cost</v>
      </c>
      <c r="AM5" s="27">
        <v>2023</v>
      </c>
      <c r="AN5" s="35">
        <f t="shared" ref="AN5:AN26" si="9">SUM(AH5:AI5)</f>
        <v>137.88712473721642</v>
      </c>
      <c r="AO5" s="35">
        <f t="shared" ref="AO5:AO27" si="10">SUM(S5:V5)+AK5</f>
        <v>50.400000005960464</v>
      </c>
      <c r="AP5" s="35">
        <f t="shared" ref="AP5:AP27" si="11">SUM(AD5:AE5)+AJ5</f>
        <v>25.50000011920929</v>
      </c>
      <c r="AQ5" s="35">
        <f t="shared" si="0"/>
        <v>5.0900002401322126</v>
      </c>
      <c r="AR5" s="35">
        <f t="shared" si="1"/>
        <v>9.25</v>
      </c>
      <c r="AS5" s="35">
        <f t="shared" si="2"/>
        <v>0</v>
      </c>
      <c r="AT5" s="35">
        <f t="shared" ref="AT5:AT27" si="12">SUM(N5:R5)</f>
        <v>0</v>
      </c>
      <c r="AU5" s="35">
        <f t="shared" si="3"/>
        <v>0</v>
      </c>
      <c r="AV5" s="35">
        <f t="shared" si="4"/>
        <v>0</v>
      </c>
      <c r="AW5" s="35">
        <f t="shared" si="5"/>
        <v>0</v>
      </c>
      <c r="AX5" s="35">
        <f t="shared" si="6"/>
        <v>0</v>
      </c>
      <c r="AY5" s="35">
        <f t="shared" si="7"/>
        <v>228.12712510251839</v>
      </c>
      <c r="BA5" s="27">
        <v>2023</v>
      </c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O5" s="41" t="s">
        <v>56</v>
      </c>
      <c r="BP5" s="42">
        <f>BC28</f>
        <v>875.0000001937151</v>
      </c>
      <c r="BR5" s="61" t="s">
        <v>76</v>
      </c>
      <c r="BS5" s="61"/>
      <c r="BT5" s="61"/>
      <c r="BU5" s="61"/>
      <c r="BV5" s="61"/>
    </row>
    <row r="6" spans="1:74" x14ac:dyDescent="0.25">
      <c r="B6" s="25">
        <v>2024</v>
      </c>
      <c r="C6" s="26">
        <v>0</v>
      </c>
      <c r="D6" s="26">
        <v>0</v>
      </c>
      <c r="E6" s="26">
        <v>0</v>
      </c>
      <c r="F6" s="26">
        <v>400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  <c r="R6" s="26">
        <v>0</v>
      </c>
      <c r="S6" s="26">
        <v>100</v>
      </c>
      <c r="T6" s="26">
        <v>0</v>
      </c>
      <c r="U6" s="26">
        <v>0</v>
      </c>
      <c r="V6" s="26">
        <v>0</v>
      </c>
      <c r="W6" s="26">
        <v>0</v>
      </c>
      <c r="X6" s="26">
        <v>11.89000034332275</v>
      </c>
      <c r="Y6" s="26">
        <v>0</v>
      </c>
      <c r="Z6" s="26">
        <v>0</v>
      </c>
      <c r="AA6" s="26">
        <v>0</v>
      </c>
      <c r="AB6" s="26">
        <v>0</v>
      </c>
      <c r="AC6" s="26">
        <v>0</v>
      </c>
      <c r="AD6" s="26">
        <v>0</v>
      </c>
      <c r="AE6" s="26">
        <v>0</v>
      </c>
      <c r="AF6" s="26">
        <v>6</v>
      </c>
      <c r="AG6" s="26">
        <v>10.999999640509486</v>
      </c>
      <c r="AH6" s="26">
        <v>117.26766565003942</v>
      </c>
      <c r="AI6" s="26">
        <v>81.458078346015782</v>
      </c>
      <c r="AJ6" s="26">
        <v>50.700000494718552</v>
      </c>
      <c r="AK6" s="26">
        <v>17.600000083446503</v>
      </c>
      <c r="AL6" s="30" t="str">
        <f t="shared" si="8"/>
        <v>Suite 1 Least Cost</v>
      </c>
      <c r="AM6" s="25">
        <v>2024</v>
      </c>
      <c r="AN6" s="34">
        <f t="shared" si="9"/>
        <v>198.7257439960552</v>
      </c>
      <c r="AO6" s="34">
        <f t="shared" si="10"/>
        <v>117.6000000834465</v>
      </c>
      <c r="AP6" s="34">
        <f t="shared" si="11"/>
        <v>50.700000494718552</v>
      </c>
      <c r="AQ6" s="34">
        <f t="shared" si="0"/>
        <v>10.999999640509486</v>
      </c>
      <c r="AR6" s="34">
        <f t="shared" si="1"/>
        <v>17.89000034332275</v>
      </c>
      <c r="AS6" s="34">
        <f t="shared" si="2"/>
        <v>0</v>
      </c>
      <c r="AT6" s="34">
        <f t="shared" si="12"/>
        <v>0</v>
      </c>
      <c r="AU6" s="34">
        <f t="shared" si="3"/>
        <v>400</v>
      </c>
      <c r="AV6" s="34">
        <f t="shared" si="4"/>
        <v>0</v>
      </c>
      <c r="AW6" s="34">
        <f t="shared" si="5"/>
        <v>0</v>
      </c>
      <c r="AX6" s="34">
        <f t="shared" si="6"/>
        <v>0</v>
      </c>
      <c r="AY6" s="34">
        <f t="shared" si="7"/>
        <v>795.91574455805244</v>
      </c>
      <c r="BA6" s="25">
        <v>2024</v>
      </c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O6" s="41" t="s">
        <v>57</v>
      </c>
      <c r="BP6" s="42">
        <f>BD28</f>
        <v>680.30000093579292</v>
      </c>
      <c r="BR6" s="56" t="s">
        <v>55</v>
      </c>
      <c r="BS6" s="57">
        <f>BB7</f>
        <v>255.88696283619086</v>
      </c>
      <c r="BT6" s="57">
        <f>BB12</f>
        <v>359.86022108133682</v>
      </c>
      <c r="BU6" s="57">
        <f>BB27</f>
        <v>1167.9453679255025</v>
      </c>
      <c r="BV6" s="57">
        <f>SUM(BS6:BU6)</f>
        <v>1783.6925518430303</v>
      </c>
    </row>
    <row r="7" spans="1:74" x14ac:dyDescent="0.25">
      <c r="B7" s="27">
        <v>2025</v>
      </c>
      <c r="C7" s="28">
        <v>0</v>
      </c>
      <c r="D7" s="28">
        <v>0</v>
      </c>
      <c r="E7" s="28">
        <v>0</v>
      </c>
      <c r="F7" s="28">
        <v>500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100</v>
      </c>
      <c r="T7" s="28">
        <v>0</v>
      </c>
      <c r="U7" s="28">
        <v>0</v>
      </c>
      <c r="V7" s="28">
        <v>0</v>
      </c>
      <c r="W7" s="28">
        <v>0</v>
      </c>
      <c r="X7" s="28">
        <v>16.090000152587891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6</v>
      </c>
      <c r="AG7" s="28">
        <v>28.669999688863754</v>
      </c>
      <c r="AH7" s="28">
        <v>161.28095332862327</v>
      </c>
      <c r="AI7" s="28">
        <v>94.606009507567592</v>
      </c>
      <c r="AJ7" s="28">
        <v>80.300000935792923</v>
      </c>
      <c r="AK7" s="28">
        <v>25.000000193715096</v>
      </c>
      <c r="AL7" s="30" t="str">
        <f t="shared" si="8"/>
        <v>Suite 1 Least Cost</v>
      </c>
      <c r="AM7" s="27">
        <v>2025</v>
      </c>
      <c r="AN7" s="35">
        <f t="shared" si="9"/>
        <v>255.88696283619086</v>
      </c>
      <c r="AO7" s="35">
        <f t="shared" si="10"/>
        <v>125.0000001937151</v>
      </c>
      <c r="AP7" s="35">
        <f t="shared" si="11"/>
        <v>80.300000935792923</v>
      </c>
      <c r="AQ7" s="35">
        <f t="shared" si="0"/>
        <v>28.669999688863754</v>
      </c>
      <c r="AR7" s="35">
        <f t="shared" si="1"/>
        <v>22.090000152587891</v>
      </c>
      <c r="AS7" s="35">
        <f t="shared" si="2"/>
        <v>0</v>
      </c>
      <c r="AT7" s="35">
        <f t="shared" si="12"/>
        <v>0</v>
      </c>
      <c r="AU7" s="35">
        <f t="shared" si="3"/>
        <v>500</v>
      </c>
      <c r="AV7" s="35">
        <f t="shared" si="4"/>
        <v>0</v>
      </c>
      <c r="AW7" s="35">
        <f t="shared" si="5"/>
        <v>0</v>
      </c>
      <c r="AX7" s="35">
        <f t="shared" si="6"/>
        <v>0</v>
      </c>
      <c r="AY7" s="35">
        <f t="shared" si="7"/>
        <v>1011.9469638071505</v>
      </c>
      <c r="BA7" s="27">
        <v>2025</v>
      </c>
      <c r="BB7" s="35">
        <f t="shared" ref="BB7:BL7" si="13">AN7</f>
        <v>255.88696283619086</v>
      </c>
      <c r="BC7" s="35">
        <f t="shared" si="13"/>
        <v>125.0000001937151</v>
      </c>
      <c r="BD7" s="35">
        <f t="shared" si="13"/>
        <v>80.300000935792923</v>
      </c>
      <c r="BE7" s="35">
        <f t="shared" si="13"/>
        <v>28.669999688863754</v>
      </c>
      <c r="BF7" s="35">
        <f t="shared" si="13"/>
        <v>22.090000152587891</v>
      </c>
      <c r="BG7" s="35">
        <f t="shared" si="13"/>
        <v>0</v>
      </c>
      <c r="BH7" s="35">
        <f t="shared" si="13"/>
        <v>0</v>
      </c>
      <c r="BI7" s="35">
        <f t="shared" si="13"/>
        <v>500</v>
      </c>
      <c r="BJ7" s="35">
        <f t="shared" si="13"/>
        <v>0</v>
      </c>
      <c r="BK7" s="35">
        <f t="shared" si="13"/>
        <v>0</v>
      </c>
      <c r="BL7" s="35">
        <f t="shared" si="13"/>
        <v>0</v>
      </c>
      <c r="BM7" s="35">
        <f t="shared" ref="BM7" si="14">AY7</f>
        <v>1011.9469638071505</v>
      </c>
      <c r="BO7" s="41" t="s">
        <v>58</v>
      </c>
      <c r="BP7" s="42">
        <f>BE28</f>
        <v>216.68000096082687</v>
      </c>
      <c r="BR7" s="58" t="s">
        <v>56</v>
      </c>
      <c r="BS7" s="57">
        <f>BC7</f>
        <v>125.0000001937151</v>
      </c>
      <c r="BT7" s="57">
        <f>BC12</f>
        <v>125</v>
      </c>
      <c r="BU7" s="57">
        <f>BC27</f>
        <v>625</v>
      </c>
      <c r="BV7" s="57">
        <f t="shared" ref="BV7:BV19" si="15">SUM(BS7:BU7)</f>
        <v>875.0000001937151</v>
      </c>
    </row>
    <row r="8" spans="1:74" x14ac:dyDescent="0.25">
      <c r="B8" s="25">
        <v>2026</v>
      </c>
      <c r="C8" s="26">
        <v>0</v>
      </c>
      <c r="D8" s="26">
        <v>237</v>
      </c>
      <c r="E8" s="26">
        <v>36.400001525878899</v>
      </c>
      <c r="F8" s="26">
        <v>500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125</v>
      </c>
      <c r="T8" s="26">
        <v>0</v>
      </c>
      <c r="U8" s="26">
        <v>0</v>
      </c>
      <c r="V8" s="26">
        <v>0</v>
      </c>
      <c r="W8" s="26">
        <v>0</v>
      </c>
      <c r="X8" s="26">
        <v>19.389999389648441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6">
        <v>30</v>
      </c>
      <c r="AF8" s="26">
        <v>6</v>
      </c>
      <c r="AG8" s="26">
        <v>55.679999426007271</v>
      </c>
      <c r="AH8" s="26">
        <v>206.94184420349262</v>
      </c>
      <c r="AI8" s="26">
        <v>111.62730854200163</v>
      </c>
      <c r="AJ8" s="26">
        <v>80.300000935792923</v>
      </c>
      <c r="AK8" s="26">
        <v>25.000000193715096</v>
      </c>
      <c r="AL8" s="30" t="str">
        <f t="shared" si="8"/>
        <v>Suite 1 Least Cost</v>
      </c>
      <c r="AM8" s="25">
        <v>2026</v>
      </c>
      <c r="AN8" s="34">
        <f t="shared" si="9"/>
        <v>318.56915274549425</v>
      </c>
      <c r="AO8" s="34">
        <f t="shared" si="10"/>
        <v>150.0000001937151</v>
      </c>
      <c r="AP8" s="34">
        <f t="shared" si="11"/>
        <v>110.30000093579292</v>
      </c>
      <c r="AQ8" s="34">
        <f t="shared" si="0"/>
        <v>55.679999426007271</v>
      </c>
      <c r="AR8" s="34">
        <f t="shared" si="1"/>
        <v>25.389999389648441</v>
      </c>
      <c r="AS8" s="34">
        <f t="shared" si="2"/>
        <v>0</v>
      </c>
      <c r="AT8" s="34">
        <f t="shared" si="12"/>
        <v>0</v>
      </c>
      <c r="AU8" s="34">
        <f t="shared" si="3"/>
        <v>500</v>
      </c>
      <c r="AV8" s="34">
        <f t="shared" si="4"/>
        <v>0</v>
      </c>
      <c r="AW8" s="34">
        <f t="shared" si="5"/>
        <v>0</v>
      </c>
      <c r="AX8" s="34">
        <f t="shared" si="6"/>
        <v>273.40000152587891</v>
      </c>
      <c r="AY8" s="34">
        <f t="shared" si="7"/>
        <v>1433.3391542165368</v>
      </c>
      <c r="BA8" s="25">
        <v>2026</v>
      </c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O8" s="41" t="s">
        <v>59</v>
      </c>
      <c r="BP8" s="42">
        <f>BF28</f>
        <v>117.77000427246094</v>
      </c>
      <c r="BR8" s="58" t="s">
        <v>57</v>
      </c>
      <c r="BS8" s="57">
        <f>BD7</f>
        <v>80.300000935792923</v>
      </c>
      <c r="BT8" s="57">
        <f>BD12</f>
        <v>150</v>
      </c>
      <c r="BU8" s="57">
        <f>BD27</f>
        <v>450</v>
      </c>
      <c r="BV8" s="57">
        <f t="shared" si="15"/>
        <v>680.30000093579292</v>
      </c>
    </row>
    <row r="9" spans="1:74" x14ac:dyDescent="0.25">
      <c r="B9" s="27">
        <v>2027</v>
      </c>
      <c r="C9" s="28">
        <v>0</v>
      </c>
      <c r="D9" s="28">
        <v>237</v>
      </c>
      <c r="E9" s="28">
        <v>36.400001525878899</v>
      </c>
      <c r="F9" s="28">
        <v>500</v>
      </c>
      <c r="G9" s="28">
        <v>0</v>
      </c>
      <c r="H9" s="28">
        <v>0</v>
      </c>
      <c r="I9" s="28">
        <v>0</v>
      </c>
      <c r="J9" s="28">
        <v>0</v>
      </c>
      <c r="K9" s="28">
        <v>400</v>
      </c>
      <c r="L9" s="28">
        <v>0</v>
      </c>
      <c r="M9" s="28">
        <v>0</v>
      </c>
      <c r="N9" s="28">
        <v>100</v>
      </c>
      <c r="O9" s="28">
        <v>0</v>
      </c>
      <c r="P9" s="28">
        <v>0</v>
      </c>
      <c r="Q9" s="28">
        <v>0</v>
      </c>
      <c r="R9" s="28">
        <v>0</v>
      </c>
      <c r="S9" s="28">
        <v>150</v>
      </c>
      <c r="T9" s="28">
        <v>0</v>
      </c>
      <c r="U9" s="28">
        <v>0</v>
      </c>
      <c r="V9" s="28">
        <v>0</v>
      </c>
      <c r="W9" s="28">
        <v>0</v>
      </c>
      <c r="X9" s="28">
        <v>24.79000091552734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60</v>
      </c>
      <c r="AF9" s="28">
        <v>6</v>
      </c>
      <c r="AG9" s="28">
        <v>89.340002149343491</v>
      </c>
      <c r="AH9" s="28">
        <v>255.36065474159199</v>
      </c>
      <c r="AI9" s="28">
        <v>129.12423573050444</v>
      </c>
      <c r="AJ9" s="28">
        <v>80.300000935792923</v>
      </c>
      <c r="AK9" s="28">
        <v>25.000000193715096</v>
      </c>
      <c r="AL9" s="30" t="str">
        <f t="shared" si="8"/>
        <v>Suite 1 Least Cost</v>
      </c>
      <c r="AM9" s="27">
        <v>2027</v>
      </c>
      <c r="AN9" s="35">
        <f t="shared" si="9"/>
        <v>384.48489047209642</v>
      </c>
      <c r="AO9" s="35">
        <f t="shared" si="10"/>
        <v>175.0000001937151</v>
      </c>
      <c r="AP9" s="35">
        <f t="shared" si="11"/>
        <v>140.30000093579292</v>
      </c>
      <c r="AQ9" s="35">
        <f t="shared" si="0"/>
        <v>89.340002149343491</v>
      </c>
      <c r="AR9" s="35">
        <f t="shared" si="1"/>
        <v>30.79000091552734</v>
      </c>
      <c r="AS9" s="35">
        <f t="shared" si="2"/>
        <v>0</v>
      </c>
      <c r="AT9" s="35">
        <f t="shared" si="12"/>
        <v>100</v>
      </c>
      <c r="AU9" s="35">
        <f t="shared" si="3"/>
        <v>900</v>
      </c>
      <c r="AV9" s="35">
        <f t="shared" si="4"/>
        <v>0</v>
      </c>
      <c r="AW9" s="35">
        <f t="shared" si="5"/>
        <v>0</v>
      </c>
      <c r="AX9" s="35">
        <f t="shared" si="6"/>
        <v>273.40000152587891</v>
      </c>
      <c r="AY9" s="35">
        <f t="shared" si="7"/>
        <v>2093.3148961923544</v>
      </c>
      <c r="BA9" s="27">
        <v>2027</v>
      </c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O9" s="41" t="s">
        <v>36</v>
      </c>
      <c r="BP9" s="42">
        <f>BG28</f>
        <v>90</v>
      </c>
      <c r="BR9" s="58" t="s">
        <v>58</v>
      </c>
      <c r="BS9" s="57">
        <f>BE7</f>
        <v>28.669999688863754</v>
      </c>
      <c r="BT9" s="57">
        <f>BE12</f>
        <v>153.77999758720398</v>
      </c>
      <c r="BU9" s="57">
        <f>BE27</f>
        <v>34.23000368475914</v>
      </c>
      <c r="BV9" s="57">
        <f t="shared" si="15"/>
        <v>216.68000096082687</v>
      </c>
    </row>
    <row r="10" spans="1:74" x14ac:dyDescent="0.25">
      <c r="B10" s="25">
        <v>2028</v>
      </c>
      <c r="C10" s="26">
        <v>0</v>
      </c>
      <c r="D10" s="26">
        <v>237</v>
      </c>
      <c r="E10" s="26">
        <v>36.400001525878899</v>
      </c>
      <c r="F10" s="26">
        <v>500</v>
      </c>
      <c r="G10" s="26">
        <v>200</v>
      </c>
      <c r="H10" s="26">
        <v>0</v>
      </c>
      <c r="I10" s="26">
        <v>0</v>
      </c>
      <c r="J10" s="26">
        <v>0</v>
      </c>
      <c r="K10" s="26">
        <v>400</v>
      </c>
      <c r="L10" s="26">
        <v>0</v>
      </c>
      <c r="M10" s="26">
        <v>0</v>
      </c>
      <c r="N10" s="26">
        <v>99.949996948242188</v>
      </c>
      <c r="O10" s="26">
        <v>0</v>
      </c>
      <c r="P10" s="26">
        <v>0</v>
      </c>
      <c r="Q10" s="26">
        <v>0</v>
      </c>
      <c r="R10" s="26">
        <v>0</v>
      </c>
      <c r="S10" s="26">
        <v>175</v>
      </c>
      <c r="T10" s="26">
        <v>0</v>
      </c>
      <c r="U10" s="26">
        <v>0</v>
      </c>
      <c r="V10" s="26">
        <v>0</v>
      </c>
      <c r="W10" s="26">
        <v>0</v>
      </c>
      <c r="X10" s="26">
        <v>27.79000091552734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90</v>
      </c>
      <c r="AF10" s="26">
        <v>9</v>
      </c>
      <c r="AG10" s="26">
        <v>129.9900014102459</v>
      </c>
      <c r="AH10" s="26">
        <v>306.2398079751942</v>
      </c>
      <c r="AI10" s="26">
        <v>159.94925742822508</v>
      </c>
      <c r="AJ10" s="26">
        <v>80.300000935792923</v>
      </c>
      <c r="AK10" s="26">
        <v>25.000000193715096</v>
      </c>
      <c r="AL10" s="30" t="str">
        <f t="shared" si="8"/>
        <v>Suite 1 Least Cost</v>
      </c>
      <c r="AM10" s="25">
        <v>2028</v>
      </c>
      <c r="AN10" s="34">
        <f t="shared" si="9"/>
        <v>466.18906540341925</v>
      </c>
      <c r="AO10" s="34">
        <f t="shared" si="10"/>
        <v>200.0000001937151</v>
      </c>
      <c r="AP10" s="34">
        <f t="shared" si="11"/>
        <v>170.30000093579292</v>
      </c>
      <c r="AQ10" s="34">
        <f t="shared" si="0"/>
        <v>129.9900014102459</v>
      </c>
      <c r="AR10" s="34">
        <f t="shared" si="1"/>
        <v>36.790000915527344</v>
      </c>
      <c r="AS10" s="34">
        <f t="shared" si="2"/>
        <v>0</v>
      </c>
      <c r="AT10" s="34">
        <f t="shared" si="12"/>
        <v>99.949996948242188</v>
      </c>
      <c r="AU10" s="34">
        <f t="shared" si="3"/>
        <v>1100</v>
      </c>
      <c r="AV10" s="34">
        <f t="shared" si="4"/>
        <v>0</v>
      </c>
      <c r="AW10" s="34">
        <f t="shared" si="5"/>
        <v>0</v>
      </c>
      <c r="AX10" s="34">
        <f t="shared" si="6"/>
        <v>273.40000152587891</v>
      </c>
      <c r="AY10" s="34">
        <f t="shared" si="7"/>
        <v>2476.6190673328215</v>
      </c>
      <c r="BA10" s="25">
        <v>2028</v>
      </c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O10" s="41" t="s">
        <v>45</v>
      </c>
      <c r="BP10" s="42">
        <f>BH28</f>
        <v>596</v>
      </c>
      <c r="BR10" s="58" t="s">
        <v>59</v>
      </c>
      <c r="BS10" s="57">
        <f>BF7</f>
        <v>22.090000152587891</v>
      </c>
      <c r="BT10" s="57">
        <f>BF12</f>
        <v>23.599998474121087</v>
      </c>
      <c r="BU10" s="57">
        <f>BF27</f>
        <v>72.080005645751953</v>
      </c>
      <c r="BV10" s="57">
        <f t="shared" si="15"/>
        <v>117.77000427246094</v>
      </c>
    </row>
    <row r="11" spans="1:74" x14ac:dyDescent="0.25">
      <c r="B11" s="27">
        <v>2029</v>
      </c>
      <c r="C11" s="28">
        <v>0</v>
      </c>
      <c r="D11" s="28">
        <v>237</v>
      </c>
      <c r="E11" s="28">
        <v>36.400001525878899</v>
      </c>
      <c r="F11" s="28">
        <v>500</v>
      </c>
      <c r="G11" s="28">
        <v>200</v>
      </c>
      <c r="H11" s="28">
        <v>200</v>
      </c>
      <c r="I11" s="28">
        <v>0</v>
      </c>
      <c r="J11" s="28">
        <v>0</v>
      </c>
      <c r="K11" s="28">
        <v>400</v>
      </c>
      <c r="L11" s="28">
        <v>0</v>
      </c>
      <c r="M11" s="28">
        <v>0</v>
      </c>
      <c r="N11" s="28">
        <v>99.900001525878906</v>
      </c>
      <c r="O11" s="28">
        <v>0</v>
      </c>
      <c r="P11" s="28">
        <v>0</v>
      </c>
      <c r="Q11" s="28">
        <v>0</v>
      </c>
      <c r="R11" s="28">
        <v>0</v>
      </c>
      <c r="S11" s="28">
        <v>200</v>
      </c>
      <c r="T11" s="28">
        <v>0</v>
      </c>
      <c r="U11" s="28">
        <v>0</v>
      </c>
      <c r="V11" s="28">
        <v>0</v>
      </c>
      <c r="W11" s="28">
        <v>0</v>
      </c>
      <c r="X11" s="28">
        <v>30.489999771118161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120</v>
      </c>
      <c r="AF11" s="28">
        <v>11</v>
      </c>
      <c r="AG11" s="28">
        <v>156.62000143527985</v>
      </c>
      <c r="AH11" s="28">
        <v>357.79003073213073</v>
      </c>
      <c r="AI11" s="28">
        <v>183.18605346904008</v>
      </c>
      <c r="AJ11" s="28">
        <v>80.300000935792923</v>
      </c>
      <c r="AK11" s="28">
        <v>25.000000193715096</v>
      </c>
      <c r="AL11" s="30" t="str">
        <f t="shared" si="8"/>
        <v>Suite 1 Least Cost</v>
      </c>
      <c r="AM11" s="27">
        <v>2029</v>
      </c>
      <c r="AN11" s="35">
        <f t="shared" si="9"/>
        <v>540.97608420117081</v>
      </c>
      <c r="AO11" s="35">
        <f t="shared" si="10"/>
        <v>225.0000001937151</v>
      </c>
      <c r="AP11" s="35">
        <f t="shared" si="11"/>
        <v>200.30000093579292</v>
      </c>
      <c r="AQ11" s="35">
        <f t="shared" si="0"/>
        <v>156.62000143527985</v>
      </c>
      <c r="AR11" s="35">
        <f t="shared" si="1"/>
        <v>41.489999771118164</v>
      </c>
      <c r="AS11" s="35">
        <f t="shared" si="2"/>
        <v>0</v>
      </c>
      <c r="AT11" s="35">
        <f t="shared" si="12"/>
        <v>99.900001525878906</v>
      </c>
      <c r="AU11" s="35">
        <f t="shared" si="3"/>
        <v>1300</v>
      </c>
      <c r="AV11" s="35">
        <f t="shared" si="4"/>
        <v>0</v>
      </c>
      <c r="AW11" s="35">
        <f t="shared" si="5"/>
        <v>0</v>
      </c>
      <c r="AX11" s="35">
        <f t="shared" si="6"/>
        <v>273.40000152587891</v>
      </c>
      <c r="AY11" s="35">
        <f t="shared" si="7"/>
        <v>2837.6860895888349</v>
      </c>
      <c r="BA11" s="27">
        <v>2029</v>
      </c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O11" s="41" t="s">
        <v>50</v>
      </c>
      <c r="BP11" s="42">
        <f>BI28</f>
        <v>3250</v>
      </c>
      <c r="BR11" s="59" t="s">
        <v>78</v>
      </c>
      <c r="BS11" s="60">
        <f>SUM(BS6:BS10)</f>
        <v>511.9469638071505</v>
      </c>
      <c r="BT11" s="60">
        <f>SUM(BT6:BT10)</f>
        <v>812.24021714266189</v>
      </c>
      <c r="BU11" s="60">
        <f>SUM(BU6:BU10)</f>
        <v>2349.2553772560136</v>
      </c>
      <c r="BV11" s="60">
        <f t="shared" si="15"/>
        <v>3673.4425582058261</v>
      </c>
    </row>
    <row r="12" spans="1:74" x14ac:dyDescent="0.25">
      <c r="B12" s="25">
        <v>2030</v>
      </c>
      <c r="C12" s="26">
        <v>0</v>
      </c>
      <c r="D12" s="26">
        <v>237</v>
      </c>
      <c r="E12" s="26">
        <v>36.400001525878899</v>
      </c>
      <c r="F12" s="26">
        <v>700</v>
      </c>
      <c r="G12" s="26">
        <v>200</v>
      </c>
      <c r="H12" s="26">
        <v>200</v>
      </c>
      <c r="I12" s="26">
        <v>0</v>
      </c>
      <c r="J12" s="26">
        <v>0</v>
      </c>
      <c r="K12" s="26">
        <v>400</v>
      </c>
      <c r="L12" s="26">
        <v>0</v>
      </c>
      <c r="M12" s="26">
        <v>0</v>
      </c>
      <c r="N12" s="26">
        <v>199.84999847412109</v>
      </c>
      <c r="O12" s="26"/>
      <c r="P12" s="26">
        <v>0</v>
      </c>
      <c r="Q12" s="26">
        <v>0</v>
      </c>
      <c r="R12" s="26">
        <v>0</v>
      </c>
      <c r="S12" s="26">
        <v>225</v>
      </c>
      <c r="T12" s="26">
        <v>0</v>
      </c>
      <c r="U12" s="26">
        <v>0</v>
      </c>
      <c r="V12" s="26">
        <v>0</v>
      </c>
      <c r="W12" s="26">
        <v>0</v>
      </c>
      <c r="X12" s="26">
        <v>34.689998626708977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150</v>
      </c>
      <c r="AF12" s="26">
        <v>11</v>
      </c>
      <c r="AG12" s="26">
        <v>182.44999727606773</v>
      </c>
      <c r="AH12" s="26">
        <v>412.5787181774632</v>
      </c>
      <c r="AI12" s="26">
        <v>203.16846574006445</v>
      </c>
      <c r="AJ12" s="26">
        <v>80.300000935792923</v>
      </c>
      <c r="AK12" s="26">
        <v>25.000000193715096</v>
      </c>
      <c r="AL12" s="30" t="str">
        <f t="shared" si="8"/>
        <v>Suite 1 Least Cost</v>
      </c>
      <c r="AM12" s="25">
        <v>2030</v>
      </c>
      <c r="AN12" s="34">
        <f t="shared" si="9"/>
        <v>615.74718391752765</v>
      </c>
      <c r="AO12" s="34">
        <f t="shared" si="10"/>
        <v>250.0000001937151</v>
      </c>
      <c r="AP12" s="34">
        <f t="shared" si="11"/>
        <v>230.30000093579292</v>
      </c>
      <c r="AQ12" s="34">
        <f t="shared" si="0"/>
        <v>182.44999727606773</v>
      </c>
      <c r="AR12" s="34">
        <f t="shared" si="1"/>
        <v>45.689998626708977</v>
      </c>
      <c r="AS12" s="34">
        <f t="shared" si="2"/>
        <v>0</v>
      </c>
      <c r="AT12" s="34">
        <f t="shared" si="12"/>
        <v>199.84999847412109</v>
      </c>
      <c r="AU12" s="34">
        <f t="shared" si="3"/>
        <v>1500</v>
      </c>
      <c r="AV12" s="34">
        <f t="shared" si="4"/>
        <v>0</v>
      </c>
      <c r="AW12" s="34">
        <f t="shared" si="5"/>
        <v>0</v>
      </c>
      <c r="AX12" s="34">
        <f t="shared" si="6"/>
        <v>273.40000152587891</v>
      </c>
      <c r="AY12" s="34">
        <f t="shared" si="7"/>
        <v>3297.4371809498125</v>
      </c>
      <c r="BA12" s="25">
        <v>2030</v>
      </c>
      <c r="BB12" s="34">
        <f t="shared" ref="BB12:BL12" si="16">AN12-BB7</f>
        <v>359.86022108133682</v>
      </c>
      <c r="BC12" s="34">
        <f t="shared" si="16"/>
        <v>125</v>
      </c>
      <c r="BD12" s="34">
        <f t="shared" si="16"/>
        <v>150</v>
      </c>
      <c r="BE12" s="34">
        <f t="shared" si="16"/>
        <v>153.77999758720398</v>
      </c>
      <c r="BF12" s="34">
        <f t="shared" si="16"/>
        <v>23.599998474121087</v>
      </c>
      <c r="BG12" s="34">
        <f t="shared" si="16"/>
        <v>0</v>
      </c>
      <c r="BH12" s="34">
        <f t="shared" si="16"/>
        <v>199.84999847412109</v>
      </c>
      <c r="BI12" s="34">
        <f t="shared" si="16"/>
        <v>1000</v>
      </c>
      <c r="BJ12" s="34">
        <f t="shared" si="16"/>
        <v>0</v>
      </c>
      <c r="BK12" s="34">
        <f t="shared" si="16"/>
        <v>0</v>
      </c>
      <c r="BL12" s="34">
        <f t="shared" si="16"/>
        <v>273.40000152587891</v>
      </c>
      <c r="BM12" s="34">
        <f t="shared" ref="BM12" si="17">AY12-BM7</f>
        <v>2285.490217142662</v>
      </c>
      <c r="BO12" s="41" t="s">
        <v>60</v>
      </c>
      <c r="BP12" s="42">
        <f>BJ28</f>
        <v>500</v>
      </c>
      <c r="BR12" s="61" t="s">
        <v>3</v>
      </c>
      <c r="BS12" s="62"/>
      <c r="BT12" s="62"/>
      <c r="BU12" s="62"/>
      <c r="BV12" s="62"/>
    </row>
    <row r="13" spans="1:74" x14ac:dyDescent="0.25">
      <c r="B13" s="27">
        <v>2031</v>
      </c>
      <c r="C13" s="28">
        <v>0</v>
      </c>
      <c r="D13" s="28">
        <v>237</v>
      </c>
      <c r="E13" s="28">
        <v>36.400001525878899</v>
      </c>
      <c r="F13" s="28">
        <v>700</v>
      </c>
      <c r="G13" s="28">
        <v>200</v>
      </c>
      <c r="H13" s="28">
        <v>200</v>
      </c>
      <c r="I13" s="28">
        <v>0</v>
      </c>
      <c r="J13" s="28">
        <v>0</v>
      </c>
      <c r="K13" s="28">
        <v>400</v>
      </c>
      <c r="L13" s="28">
        <v>0</v>
      </c>
      <c r="M13" s="28">
        <v>0</v>
      </c>
      <c r="N13" s="28">
        <v>299.75</v>
      </c>
      <c r="O13" s="28">
        <v>0</v>
      </c>
      <c r="P13" s="28">
        <v>0</v>
      </c>
      <c r="Q13" s="28">
        <v>0</v>
      </c>
      <c r="R13" s="28">
        <v>0</v>
      </c>
      <c r="S13" s="28">
        <v>250</v>
      </c>
      <c r="T13" s="28">
        <v>0</v>
      </c>
      <c r="U13" s="28">
        <v>0</v>
      </c>
      <c r="V13" s="28">
        <v>0</v>
      </c>
      <c r="W13" s="28">
        <v>0</v>
      </c>
      <c r="X13" s="28">
        <v>38.060001373291023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180</v>
      </c>
      <c r="AF13" s="28">
        <v>12.069999694824221</v>
      </c>
      <c r="AG13" s="28">
        <v>195.28000086545944</v>
      </c>
      <c r="AH13" s="28">
        <v>469.39263167865727</v>
      </c>
      <c r="AI13" s="28">
        <v>226.96260138154966</v>
      </c>
      <c r="AJ13" s="28">
        <v>80.300000935792923</v>
      </c>
      <c r="AK13" s="28">
        <v>25.000000193715096</v>
      </c>
      <c r="AL13" s="30" t="str">
        <f t="shared" si="8"/>
        <v>Suite 1 Least Cost</v>
      </c>
      <c r="AM13" s="27">
        <v>2031</v>
      </c>
      <c r="AN13" s="35">
        <f t="shared" si="9"/>
        <v>696.35523306020696</v>
      </c>
      <c r="AO13" s="35">
        <f t="shared" si="10"/>
        <v>275.0000001937151</v>
      </c>
      <c r="AP13" s="35">
        <f t="shared" si="11"/>
        <v>260.30000093579292</v>
      </c>
      <c r="AQ13" s="35">
        <f t="shared" si="0"/>
        <v>195.28000086545944</v>
      </c>
      <c r="AR13" s="35">
        <f t="shared" si="1"/>
        <v>50.130001068115241</v>
      </c>
      <c r="AS13" s="35">
        <f t="shared" si="2"/>
        <v>0</v>
      </c>
      <c r="AT13" s="35">
        <f t="shared" si="12"/>
        <v>299.75</v>
      </c>
      <c r="AU13" s="35">
        <f t="shared" si="3"/>
        <v>1500</v>
      </c>
      <c r="AV13" s="35">
        <f t="shared" si="4"/>
        <v>0</v>
      </c>
      <c r="AW13" s="35">
        <f t="shared" si="5"/>
        <v>0</v>
      </c>
      <c r="AX13" s="35">
        <f t="shared" si="6"/>
        <v>273.40000152587891</v>
      </c>
      <c r="AY13" s="35">
        <f t="shared" si="7"/>
        <v>3550.2152376491686</v>
      </c>
      <c r="BA13" s="27">
        <v>2031</v>
      </c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O13" s="41" t="s">
        <v>61</v>
      </c>
      <c r="BP13" s="42">
        <f>BK28</f>
        <v>0</v>
      </c>
      <c r="BR13" s="56" t="s">
        <v>36</v>
      </c>
      <c r="BS13" s="57">
        <f>BG7</f>
        <v>0</v>
      </c>
      <c r="BT13" s="57">
        <f>BG12</f>
        <v>0</v>
      </c>
      <c r="BU13" s="57">
        <f>BG27</f>
        <v>90</v>
      </c>
      <c r="BV13" s="57">
        <f t="shared" si="15"/>
        <v>90</v>
      </c>
    </row>
    <row r="14" spans="1:74" x14ac:dyDescent="0.25">
      <c r="B14" s="25">
        <v>2032</v>
      </c>
      <c r="C14" s="26">
        <v>0</v>
      </c>
      <c r="D14" s="26">
        <v>237</v>
      </c>
      <c r="E14" s="26">
        <v>36.400001525878899</v>
      </c>
      <c r="F14" s="26">
        <v>800</v>
      </c>
      <c r="G14" s="26">
        <v>200</v>
      </c>
      <c r="H14" s="26">
        <v>200</v>
      </c>
      <c r="I14" s="26">
        <v>0</v>
      </c>
      <c r="J14" s="26">
        <v>0</v>
      </c>
      <c r="K14" s="26">
        <v>400</v>
      </c>
      <c r="L14" s="26">
        <v>0</v>
      </c>
      <c r="M14" s="26">
        <v>0</v>
      </c>
      <c r="N14" s="26">
        <v>299.59999847412109</v>
      </c>
      <c r="O14" s="26">
        <v>0</v>
      </c>
      <c r="P14" s="26">
        <v>0</v>
      </c>
      <c r="Q14" s="26">
        <v>0</v>
      </c>
      <c r="R14" s="26">
        <v>0</v>
      </c>
      <c r="S14" s="26">
        <v>250</v>
      </c>
      <c r="T14" s="26">
        <v>0</v>
      </c>
      <c r="U14" s="26">
        <v>0</v>
      </c>
      <c r="V14" s="26">
        <v>0</v>
      </c>
      <c r="W14" s="26">
        <v>0</v>
      </c>
      <c r="X14" s="26">
        <v>41.630001068115227</v>
      </c>
      <c r="Y14" s="26">
        <v>125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210</v>
      </c>
      <c r="AF14" s="26">
        <v>13.19999980926514</v>
      </c>
      <c r="AG14" s="26">
        <v>197.81999689340591</v>
      </c>
      <c r="AH14" s="26">
        <v>496.96755722482067</v>
      </c>
      <c r="AI14" s="26">
        <v>259.04094554525142</v>
      </c>
      <c r="AJ14" s="26">
        <v>80.300000935792923</v>
      </c>
      <c r="AK14" s="26">
        <v>25.000000193715096</v>
      </c>
      <c r="AL14" s="30" t="str">
        <f t="shared" si="8"/>
        <v>Suite 1 Least Cost</v>
      </c>
      <c r="AM14" s="25">
        <v>2032</v>
      </c>
      <c r="AN14" s="34">
        <f t="shared" si="9"/>
        <v>756.00850277007203</v>
      </c>
      <c r="AO14" s="34">
        <f t="shared" si="10"/>
        <v>275.0000001937151</v>
      </c>
      <c r="AP14" s="34">
        <f t="shared" si="11"/>
        <v>290.30000093579292</v>
      </c>
      <c r="AQ14" s="34">
        <f t="shared" si="0"/>
        <v>197.81999689340591</v>
      </c>
      <c r="AR14" s="34">
        <f t="shared" si="1"/>
        <v>54.830000877380371</v>
      </c>
      <c r="AS14" s="34">
        <f t="shared" si="2"/>
        <v>0</v>
      </c>
      <c r="AT14" s="34">
        <f t="shared" si="12"/>
        <v>299.59999847412109</v>
      </c>
      <c r="AU14" s="34">
        <f t="shared" si="3"/>
        <v>1600</v>
      </c>
      <c r="AV14" s="34">
        <f t="shared" si="4"/>
        <v>125</v>
      </c>
      <c r="AW14" s="34">
        <f t="shared" si="5"/>
        <v>0</v>
      </c>
      <c r="AX14" s="34">
        <f t="shared" si="6"/>
        <v>273.40000152587891</v>
      </c>
      <c r="AY14" s="34">
        <f t="shared" si="7"/>
        <v>3871.9585016703663</v>
      </c>
      <c r="BA14" s="25">
        <v>2032</v>
      </c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O14" s="41" t="s">
        <v>48</v>
      </c>
      <c r="BP14" s="42">
        <f>BL28</f>
        <v>765.60000228881836</v>
      </c>
      <c r="BR14" s="56" t="s">
        <v>45</v>
      </c>
      <c r="BS14" s="57">
        <f>BH7</f>
        <v>0</v>
      </c>
      <c r="BT14" s="57">
        <f>BH12</f>
        <v>199.84999847412109</v>
      </c>
      <c r="BU14" s="57">
        <f>BH27</f>
        <v>396.15000152587891</v>
      </c>
      <c r="BV14" s="57">
        <f t="shared" si="15"/>
        <v>596</v>
      </c>
    </row>
    <row r="15" spans="1:74" x14ac:dyDescent="0.25">
      <c r="B15" s="27">
        <v>2033</v>
      </c>
      <c r="C15" s="28">
        <v>0</v>
      </c>
      <c r="D15" s="28">
        <v>237</v>
      </c>
      <c r="E15" s="28">
        <v>36.400001525878899</v>
      </c>
      <c r="F15" s="28">
        <v>800</v>
      </c>
      <c r="G15" s="28">
        <v>200</v>
      </c>
      <c r="H15" s="28">
        <v>200</v>
      </c>
      <c r="I15" s="28">
        <v>0</v>
      </c>
      <c r="J15" s="28">
        <v>0</v>
      </c>
      <c r="K15" s="28">
        <v>400</v>
      </c>
      <c r="L15" s="28">
        <v>0</v>
      </c>
      <c r="M15" s="28">
        <v>0</v>
      </c>
      <c r="N15" s="28">
        <v>399.44999694824219</v>
      </c>
      <c r="O15" s="28">
        <v>0</v>
      </c>
      <c r="P15" s="28">
        <v>0</v>
      </c>
      <c r="Q15" s="28">
        <v>0</v>
      </c>
      <c r="R15" s="28">
        <v>0</v>
      </c>
      <c r="S15" s="28">
        <v>250</v>
      </c>
      <c r="T15" s="28">
        <v>0</v>
      </c>
      <c r="U15" s="28">
        <v>0</v>
      </c>
      <c r="V15" s="28">
        <v>0</v>
      </c>
      <c r="W15" s="28">
        <v>0</v>
      </c>
      <c r="X15" s="28">
        <v>44.919998168945313</v>
      </c>
      <c r="Y15" s="28">
        <v>125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240</v>
      </c>
      <c r="AF15" s="28">
        <v>14.25</v>
      </c>
      <c r="AG15" s="28">
        <v>200.250004529953</v>
      </c>
      <c r="AH15" s="28">
        <v>524.96585539396233</v>
      </c>
      <c r="AI15" s="28">
        <v>299.97382252740357</v>
      </c>
      <c r="AJ15" s="28">
        <v>80.300000935792923</v>
      </c>
      <c r="AK15" s="28">
        <v>25.000000193715096</v>
      </c>
      <c r="AL15" s="30" t="str">
        <f t="shared" si="8"/>
        <v>Suite 1 Least Cost</v>
      </c>
      <c r="AM15" s="27">
        <v>2033</v>
      </c>
      <c r="AN15" s="35">
        <f t="shared" si="9"/>
        <v>824.93967792136596</v>
      </c>
      <c r="AO15" s="35">
        <f t="shared" si="10"/>
        <v>275.0000001937151</v>
      </c>
      <c r="AP15" s="35">
        <f t="shared" si="11"/>
        <v>320.30000093579292</v>
      </c>
      <c r="AQ15" s="35">
        <f t="shared" si="0"/>
        <v>200.250004529953</v>
      </c>
      <c r="AR15" s="35">
        <f t="shared" si="1"/>
        <v>59.169998168945313</v>
      </c>
      <c r="AS15" s="35">
        <f t="shared" si="2"/>
        <v>0</v>
      </c>
      <c r="AT15" s="35">
        <f t="shared" si="12"/>
        <v>399.44999694824219</v>
      </c>
      <c r="AU15" s="35">
        <f t="shared" si="3"/>
        <v>1600</v>
      </c>
      <c r="AV15" s="35">
        <f t="shared" si="4"/>
        <v>125</v>
      </c>
      <c r="AW15" s="35">
        <f t="shared" si="5"/>
        <v>0</v>
      </c>
      <c r="AX15" s="35">
        <f t="shared" si="6"/>
        <v>273.40000152587891</v>
      </c>
      <c r="AY15" s="35">
        <f t="shared" si="7"/>
        <v>4077.5096802238932</v>
      </c>
      <c r="BA15" s="27">
        <v>2033</v>
      </c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R15" s="56" t="s">
        <v>50</v>
      </c>
      <c r="BS15" s="57">
        <f>BI7</f>
        <v>500</v>
      </c>
      <c r="BT15" s="57">
        <f>BI12</f>
        <v>1000</v>
      </c>
      <c r="BU15" s="57">
        <f>BI27</f>
        <v>1750</v>
      </c>
      <c r="BV15" s="57">
        <f t="shared" si="15"/>
        <v>3250</v>
      </c>
    </row>
    <row r="16" spans="1:74" x14ac:dyDescent="0.25">
      <c r="B16" s="25">
        <v>2034</v>
      </c>
      <c r="C16" s="26">
        <v>0</v>
      </c>
      <c r="D16" s="26">
        <v>474</v>
      </c>
      <c r="E16" s="26">
        <v>36.400001525878899</v>
      </c>
      <c r="F16" s="26">
        <v>800</v>
      </c>
      <c r="G16" s="26">
        <v>200</v>
      </c>
      <c r="H16" s="26">
        <v>200</v>
      </c>
      <c r="I16" s="26">
        <v>0</v>
      </c>
      <c r="J16" s="26">
        <v>0</v>
      </c>
      <c r="K16" s="26">
        <v>400</v>
      </c>
      <c r="L16" s="26">
        <v>0</v>
      </c>
      <c r="M16" s="26">
        <v>0</v>
      </c>
      <c r="N16" s="26">
        <v>499.25</v>
      </c>
      <c r="O16" s="26">
        <v>0</v>
      </c>
      <c r="P16" s="26">
        <v>0</v>
      </c>
      <c r="Q16" s="26">
        <v>0</v>
      </c>
      <c r="R16" s="26">
        <v>0</v>
      </c>
      <c r="S16" s="26">
        <v>250</v>
      </c>
      <c r="T16" s="26">
        <v>0</v>
      </c>
      <c r="U16" s="26">
        <v>0</v>
      </c>
      <c r="V16" s="26">
        <v>0</v>
      </c>
      <c r="W16" s="26">
        <v>0</v>
      </c>
      <c r="X16" s="26">
        <v>48.389999389648438</v>
      </c>
      <c r="Y16" s="26">
        <v>125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270</v>
      </c>
      <c r="AF16" s="26">
        <v>15.340000152587891</v>
      </c>
      <c r="AG16" s="26">
        <v>202.68000251054764</v>
      </c>
      <c r="AH16" s="26">
        <v>555.72839171180271</v>
      </c>
      <c r="AI16" s="26">
        <v>348.29111263068853</v>
      </c>
      <c r="AJ16" s="26">
        <v>80.300000935792923</v>
      </c>
      <c r="AK16" s="26">
        <v>25.000000193715096</v>
      </c>
      <c r="AL16" s="30" t="str">
        <f t="shared" si="8"/>
        <v>Suite 1 Least Cost</v>
      </c>
      <c r="AM16" s="25">
        <v>2034</v>
      </c>
      <c r="AN16" s="34">
        <f t="shared" si="9"/>
        <v>904.01950434249125</v>
      </c>
      <c r="AO16" s="34">
        <f t="shared" si="10"/>
        <v>275.0000001937151</v>
      </c>
      <c r="AP16" s="34">
        <f t="shared" si="11"/>
        <v>350.30000093579292</v>
      </c>
      <c r="AQ16" s="34">
        <f t="shared" si="0"/>
        <v>202.68000251054764</v>
      </c>
      <c r="AR16" s="34">
        <f t="shared" si="1"/>
        <v>63.729999542236328</v>
      </c>
      <c r="AS16" s="34">
        <f t="shared" si="2"/>
        <v>0</v>
      </c>
      <c r="AT16" s="34">
        <f t="shared" si="12"/>
        <v>499.25</v>
      </c>
      <c r="AU16" s="34">
        <f t="shared" si="3"/>
        <v>1600</v>
      </c>
      <c r="AV16" s="34">
        <f t="shared" si="4"/>
        <v>125</v>
      </c>
      <c r="AW16" s="34">
        <f t="shared" si="5"/>
        <v>0</v>
      </c>
      <c r="AX16" s="34">
        <f t="shared" si="6"/>
        <v>510.40000152587891</v>
      </c>
      <c r="AY16" s="34">
        <f t="shared" si="7"/>
        <v>4530.3795090506619</v>
      </c>
      <c r="BA16" s="25">
        <v>2034</v>
      </c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R16" s="63" t="s">
        <v>77</v>
      </c>
      <c r="BS16" s="60"/>
      <c r="BT16" s="60"/>
      <c r="BU16" s="60"/>
      <c r="BV16" s="60">
        <f t="shared" si="15"/>
        <v>0</v>
      </c>
    </row>
    <row r="17" spans="2:74" x14ac:dyDescent="0.25">
      <c r="B17" s="27">
        <v>2035</v>
      </c>
      <c r="C17" s="28">
        <v>0</v>
      </c>
      <c r="D17" s="28">
        <v>474</v>
      </c>
      <c r="E17" s="28">
        <v>36.400001525878899</v>
      </c>
      <c r="F17" s="28">
        <v>800</v>
      </c>
      <c r="G17" s="28">
        <v>200</v>
      </c>
      <c r="H17" s="28">
        <v>200</v>
      </c>
      <c r="I17" s="28">
        <v>0</v>
      </c>
      <c r="J17" s="28">
        <v>0</v>
      </c>
      <c r="K17" s="28">
        <v>400</v>
      </c>
      <c r="L17" s="28">
        <v>0</v>
      </c>
      <c r="M17" s="28">
        <v>0</v>
      </c>
      <c r="N17" s="28">
        <v>599</v>
      </c>
      <c r="O17" s="28">
        <v>0</v>
      </c>
      <c r="P17" s="28">
        <v>0</v>
      </c>
      <c r="Q17" s="28">
        <v>0</v>
      </c>
      <c r="R17" s="28">
        <v>0</v>
      </c>
      <c r="S17" s="28">
        <v>250</v>
      </c>
      <c r="T17" s="28">
        <v>0</v>
      </c>
      <c r="U17" s="28">
        <v>0</v>
      </c>
      <c r="V17" s="28">
        <v>0</v>
      </c>
      <c r="W17" s="28">
        <v>0</v>
      </c>
      <c r="X17" s="28">
        <v>51.919998168945313</v>
      </c>
      <c r="Y17" s="28">
        <v>250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300</v>
      </c>
      <c r="AF17" s="28">
        <v>16.469999313354489</v>
      </c>
      <c r="AG17" s="28">
        <v>205.21999967098236</v>
      </c>
      <c r="AH17" s="28">
        <v>584.11534265681462</v>
      </c>
      <c r="AI17" s="28">
        <v>390.7691705807274</v>
      </c>
      <c r="AJ17" s="28">
        <v>80.300000935792923</v>
      </c>
      <c r="AK17" s="28">
        <v>25.000000193715096</v>
      </c>
      <c r="AL17" s="30" t="str">
        <f t="shared" si="8"/>
        <v>Suite 1 Least Cost</v>
      </c>
      <c r="AM17" s="27">
        <v>2035</v>
      </c>
      <c r="AN17" s="35">
        <f t="shared" si="9"/>
        <v>974.88451323754202</v>
      </c>
      <c r="AO17" s="35">
        <f t="shared" si="10"/>
        <v>275.0000001937151</v>
      </c>
      <c r="AP17" s="35">
        <f t="shared" si="11"/>
        <v>380.30000093579292</v>
      </c>
      <c r="AQ17" s="35">
        <f t="shared" si="0"/>
        <v>205.21999967098236</v>
      </c>
      <c r="AR17" s="35">
        <f t="shared" si="1"/>
        <v>68.389997482299805</v>
      </c>
      <c r="AS17" s="35">
        <f t="shared" si="2"/>
        <v>0</v>
      </c>
      <c r="AT17" s="35">
        <f t="shared" si="12"/>
        <v>599</v>
      </c>
      <c r="AU17" s="35">
        <f t="shared" si="3"/>
        <v>1600</v>
      </c>
      <c r="AV17" s="35">
        <f t="shared" si="4"/>
        <v>250</v>
      </c>
      <c r="AW17" s="35">
        <f t="shared" si="5"/>
        <v>0</v>
      </c>
      <c r="AX17" s="35">
        <f t="shared" si="6"/>
        <v>510.40000152587891</v>
      </c>
      <c r="AY17" s="35">
        <f t="shared" si="7"/>
        <v>4863.1945130462109</v>
      </c>
      <c r="BA17" s="27">
        <v>2035</v>
      </c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R17" s="64" t="s">
        <v>79</v>
      </c>
      <c r="BS17" s="62">
        <f>BJ7</f>
        <v>0</v>
      </c>
      <c r="BT17" s="62">
        <f>BJ12</f>
        <v>0</v>
      </c>
      <c r="BU17" s="62">
        <f>BJ27</f>
        <v>500</v>
      </c>
      <c r="BV17" s="62">
        <f t="shared" si="15"/>
        <v>500</v>
      </c>
    </row>
    <row r="18" spans="2:74" x14ac:dyDescent="0.25">
      <c r="B18" s="25">
        <v>2036</v>
      </c>
      <c r="C18" s="26">
        <v>0</v>
      </c>
      <c r="D18" s="26">
        <v>474</v>
      </c>
      <c r="E18" s="26">
        <v>36.400001525878899</v>
      </c>
      <c r="F18" s="26">
        <v>1000</v>
      </c>
      <c r="G18" s="26">
        <v>200</v>
      </c>
      <c r="H18" s="26">
        <v>200</v>
      </c>
      <c r="I18" s="26">
        <v>0</v>
      </c>
      <c r="J18" s="26">
        <v>0</v>
      </c>
      <c r="K18" s="26">
        <v>400</v>
      </c>
      <c r="L18" s="26">
        <v>0</v>
      </c>
      <c r="M18" s="26">
        <v>0</v>
      </c>
      <c r="N18" s="26">
        <v>598.69999694824219</v>
      </c>
      <c r="O18" s="26">
        <v>0</v>
      </c>
      <c r="P18" s="26">
        <v>0</v>
      </c>
      <c r="Q18" s="26">
        <v>0</v>
      </c>
      <c r="R18" s="26">
        <v>0</v>
      </c>
      <c r="S18" s="26">
        <v>250</v>
      </c>
      <c r="T18" s="26">
        <v>0</v>
      </c>
      <c r="U18" s="26">
        <v>0</v>
      </c>
      <c r="V18" s="26">
        <v>0</v>
      </c>
      <c r="W18" s="26">
        <v>0</v>
      </c>
      <c r="X18" s="26">
        <v>55.459999084472663</v>
      </c>
      <c r="Y18" s="26">
        <v>250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330</v>
      </c>
      <c r="AF18" s="26">
        <v>17.590000152587891</v>
      </c>
      <c r="AG18" s="26">
        <v>205.11000263690948</v>
      </c>
      <c r="AH18" s="26">
        <v>613.46955324942508</v>
      </c>
      <c r="AI18" s="26">
        <v>409.22194948772494</v>
      </c>
      <c r="AJ18" s="26">
        <v>80.300000935792923</v>
      </c>
      <c r="AK18" s="26">
        <v>25.000000193715096</v>
      </c>
      <c r="AL18" s="30" t="str">
        <f t="shared" si="8"/>
        <v>Suite 1 Least Cost</v>
      </c>
      <c r="AM18" s="25">
        <v>2036</v>
      </c>
      <c r="AN18" s="34">
        <f t="shared" si="9"/>
        <v>1022.69150273715</v>
      </c>
      <c r="AO18" s="34">
        <f t="shared" si="10"/>
        <v>275.0000001937151</v>
      </c>
      <c r="AP18" s="34">
        <f t="shared" si="11"/>
        <v>410.30000093579292</v>
      </c>
      <c r="AQ18" s="34">
        <f t="shared" si="0"/>
        <v>205.11000263690948</v>
      </c>
      <c r="AR18" s="34">
        <f t="shared" si="1"/>
        <v>73.049999237060547</v>
      </c>
      <c r="AS18" s="34">
        <f t="shared" si="2"/>
        <v>0</v>
      </c>
      <c r="AT18" s="34">
        <f t="shared" si="12"/>
        <v>598.69999694824219</v>
      </c>
      <c r="AU18" s="34">
        <f t="shared" si="3"/>
        <v>1800</v>
      </c>
      <c r="AV18" s="34">
        <f t="shared" si="4"/>
        <v>250</v>
      </c>
      <c r="AW18" s="34">
        <f t="shared" si="5"/>
        <v>0</v>
      </c>
      <c r="AX18" s="34">
        <f t="shared" si="6"/>
        <v>510.40000152587891</v>
      </c>
      <c r="AY18" s="34">
        <f t="shared" si="7"/>
        <v>5145.2515042147497</v>
      </c>
      <c r="BA18" s="25">
        <v>2036</v>
      </c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R18" s="64" t="s">
        <v>71</v>
      </c>
      <c r="BS18" s="62">
        <f>BK7</f>
        <v>0</v>
      </c>
      <c r="BT18" s="62">
        <f>BK12</f>
        <v>0</v>
      </c>
      <c r="BU18" s="62">
        <f>BK27</f>
        <v>0</v>
      </c>
      <c r="BV18" s="62">
        <f t="shared" si="15"/>
        <v>0</v>
      </c>
    </row>
    <row r="19" spans="2:74" x14ac:dyDescent="0.25">
      <c r="B19" s="27">
        <v>2037</v>
      </c>
      <c r="C19" s="28">
        <v>0</v>
      </c>
      <c r="D19" s="28">
        <v>474</v>
      </c>
      <c r="E19" s="28">
        <v>36.400001525878899</v>
      </c>
      <c r="F19" s="28">
        <v>1200</v>
      </c>
      <c r="G19" s="28">
        <v>200</v>
      </c>
      <c r="H19" s="28">
        <v>200</v>
      </c>
      <c r="I19" s="28">
        <v>0</v>
      </c>
      <c r="J19" s="28">
        <v>0</v>
      </c>
      <c r="K19" s="28">
        <v>400</v>
      </c>
      <c r="L19" s="28">
        <v>0</v>
      </c>
      <c r="M19" s="28">
        <v>0</v>
      </c>
      <c r="N19" s="28">
        <v>598.40000152587891</v>
      </c>
      <c r="O19" s="28">
        <v>0</v>
      </c>
      <c r="P19" s="28">
        <v>0</v>
      </c>
      <c r="Q19" s="28">
        <v>0</v>
      </c>
      <c r="R19" s="28">
        <v>0</v>
      </c>
      <c r="S19" s="28">
        <v>250</v>
      </c>
      <c r="T19" s="28">
        <v>0</v>
      </c>
      <c r="U19" s="28">
        <v>0</v>
      </c>
      <c r="V19" s="28">
        <v>0</v>
      </c>
      <c r="W19" s="28">
        <v>0</v>
      </c>
      <c r="X19" s="28">
        <v>58.759998321533203</v>
      </c>
      <c r="Y19" s="28">
        <v>250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360</v>
      </c>
      <c r="AF19" s="28">
        <v>18.629999160766602</v>
      </c>
      <c r="AG19" s="28">
        <v>203.74000132083893</v>
      </c>
      <c r="AH19" s="28">
        <v>641.82474307177631</v>
      </c>
      <c r="AI19" s="28">
        <v>455.13238293578956</v>
      </c>
      <c r="AJ19" s="28">
        <v>80.300000935792923</v>
      </c>
      <c r="AK19" s="28">
        <v>25.000000193715096</v>
      </c>
      <c r="AL19" s="30" t="str">
        <f t="shared" si="8"/>
        <v>Suite 1 Least Cost</v>
      </c>
      <c r="AM19" s="27">
        <v>2037</v>
      </c>
      <c r="AN19" s="35">
        <f t="shared" si="9"/>
        <v>1096.9571260075659</v>
      </c>
      <c r="AO19" s="35">
        <f t="shared" si="10"/>
        <v>275.0000001937151</v>
      </c>
      <c r="AP19" s="35">
        <f t="shared" si="11"/>
        <v>440.30000093579292</v>
      </c>
      <c r="AQ19" s="35">
        <f t="shared" si="0"/>
        <v>203.74000132083893</v>
      </c>
      <c r="AR19" s="35">
        <f t="shared" si="1"/>
        <v>77.389997482299805</v>
      </c>
      <c r="AS19" s="35">
        <f t="shared" si="2"/>
        <v>0</v>
      </c>
      <c r="AT19" s="35">
        <f t="shared" si="12"/>
        <v>598.40000152587891</v>
      </c>
      <c r="AU19" s="35">
        <f t="shared" si="3"/>
        <v>2000</v>
      </c>
      <c r="AV19" s="35">
        <f t="shared" si="4"/>
        <v>250</v>
      </c>
      <c r="AW19" s="35">
        <f t="shared" si="5"/>
        <v>0</v>
      </c>
      <c r="AX19" s="35">
        <f t="shared" si="6"/>
        <v>510.40000152587891</v>
      </c>
      <c r="AY19" s="35">
        <f t="shared" si="7"/>
        <v>5452.1871289919709</v>
      </c>
      <c r="BA19" s="27">
        <v>2037</v>
      </c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R19" s="64" t="s">
        <v>48</v>
      </c>
      <c r="BS19" s="62">
        <f>BL7</f>
        <v>0</v>
      </c>
      <c r="BT19" s="62">
        <f>BL12</f>
        <v>273.40000152587891</v>
      </c>
      <c r="BU19" s="62">
        <f>BL27</f>
        <v>492.20000076293945</v>
      </c>
      <c r="BV19" s="62">
        <f t="shared" si="15"/>
        <v>765.60000228881836</v>
      </c>
    </row>
    <row r="20" spans="2:74" x14ac:dyDescent="0.25">
      <c r="B20" s="25">
        <v>2038</v>
      </c>
      <c r="C20" s="26">
        <v>0</v>
      </c>
      <c r="D20" s="26">
        <v>474</v>
      </c>
      <c r="E20" s="26">
        <v>36.400001525878899</v>
      </c>
      <c r="F20" s="26">
        <v>1300</v>
      </c>
      <c r="G20" s="26">
        <v>200</v>
      </c>
      <c r="H20" s="26">
        <v>200</v>
      </c>
      <c r="I20" s="26">
        <v>0</v>
      </c>
      <c r="J20" s="26">
        <v>0</v>
      </c>
      <c r="K20" s="26">
        <v>400</v>
      </c>
      <c r="L20" s="26">
        <v>0</v>
      </c>
      <c r="M20" s="26">
        <v>0</v>
      </c>
      <c r="N20" s="26">
        <v>598.09999847412109</v>
      </c>
      <c r="O20" s="26">
        <v>0</v>
      </c>
      <c r="P20" s="26">
        <v>0</v>
      </c>
      <c r="Q20" s="26">
        <v>0</v>
      </c>
      <c r="R20" s="26">
        <v>0</v>
      </c>
      <c r="S20" s="26">
        <v>250</v>
      </c>
      <c r="T20" s="26">
        <v>0</v>
      </c>
      <c r="U20" s="26">
        <v>0</v>
      </c>
      <c r="V20" s="26">
        <v>0</v>
      </c>
      <c r="W20" s="26">
        <v>0</v>
      </c>
      <c r="X20" s="26">
        <v>62.220001220703118</v>
      </c>
      <c r="Y20" s="26">
        <v>250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390</v>
      </c>
      <c r="AF20" s="26">
        <v>19.729999542236332</v>
      </c>
      <c r="AG20" s="26">
        <v>202.2799990773201</v>
      </c>
      <c r="AH20" s="26">
        <v>668.61546698234986</v>
      </c>
      <c r="AI20" s="26">
        <v>503.62199163829791</v>
      </c>
      <c r="AJ20" s="26">
        <v>80.300000935792923</v>
      </c>
      <c r="AK20" s="26">
        <v>25.000000193715096</v>
      </c>
      <c r="AL20" s="30" t="str">
        <f t="shared" si="8"/>
        <v>Suite 1 Least Cost</v>
      </c>
      <c r="AM20" s="25">
        <v>2038</v>
      </c>
      <c r="AN20" s="34">
        <f t="shared" si="9"/>
        <v>1172.2374586206479</v>
      </c>
      <c r="AO20" s="34">
        <f t="shared" si="10"/>
        <v>275.0000001937151</v>
      </c>
      <c r="AP20" s="34">
        <f t="shared" si="11"/>
        <v>470.30000093579292</v>
      </c>
      <c r="AQ20" s="34">
        <f t="shared" si="0"/>
        <v>202.2799990773201</v>
      </c>
      <c r="AR20" s="34">
        <f t="shared" si="1"/>
        <v>81.950000762939453</v>
      </c>
      <c r="AS20" s="34">
        <f t="shared" si="2"/>
        <v>0</v>
      </c>
      <c r="AT20" s="34">
        <f t="shared" si="12"/>
        <v>598.09999847412109</v>
      </c>
      <c r="AU20" s="34">
        <f t="shared" si="3"/>
        <v>2100</v>
      </c>
      <c r="AV20" s="34">
        <f t="shared" si="4"/>
        <v>250</v>
      </c>
      <c r="AW20" s="34">
        <f t="shared" si="5"/>
        <v>0</v>
      </c>
      <c r="AX20" s="34">
        <f t="shared" si="6"/>
        <v>510.40000152587891</v>
      </c>
      <c r="AY20" s="34">
        <f t="shared" si="7"/>
        <v>5660.2674595904155</v>
      </c>
      <c r="BA20" s="25">
        <v>2038</v>
      </c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R20" s="65" t="s">
        <v>43</v>
      </c>
      <c r="BS20" s="66">
        <f>BM7</f>
        <v>1011.9469638071505</v>
      </c>
      <c r="BT20" s="66">
        <f>BM12</f>
        <v>2285.490217142662</v>
      </c>
      <c r="BU20" s="66">
        <f>BM27</f>
        <v>5577.6053795448306</v>
      </c>
      <c r="BV20" s="66">
        <f>SUM(BS20:BU20)</f>
        <v>8875.0425604946431</v>
      </c>
    </row>
    <row r="21" spans="2:74" x14ac:dyDescent="0.25">
      <c r="B21" s="27">
        <v>2039</v>
      </c>
      <c r="C21" s="28">
        <v>0</v>
      </c>
      <c r="D21" s="28">
        <v>474</v>
      </c>
      <c r="E21" s="28">
        <v>54.600002288818345</v>
      </c>
      <c r="F21" s="28">
        <v>1400</v>
      </c>
      <c r="G21" s="28">
        <v>200</v>
      </c>
      <c r="H21" s="28">
        <v>200</v>
      </c>
      <c r="I21" s="28">
        <v>0</v>
      </c>
      <c r="J21" s="28">
        <v>0</v>
      </c>
      <c r="K21" s="28">
        <v>400</v>
      </c>
      <c r="L21" s="28">
        <v>0</v>
      </c>
      <c r="M21" s="28">
        <v>0</v>
      </c>
      <c r="N21" s="28">
        <v>597.80000305175781</v>
      </c>
      <c r="O21" s="28">
        <v>0</v>
      </c>
      <c r="P21" s="28">
        <v>0</v>
      </c>
      <c r="Q21" s="28">
        <v>0</v>
      </c>
      <c r="R21" s="28">
        <v>0</v>
      </c>
      <c r="S21" s="28">
        <v>250</v>
      </c>
      <c r="T21" s="28">
        <v>75</v>
      </c>
      <c r="U21" s="28">
        <v>0</v>
      </c>
      <c r="V21" s="28">
        <v>0</v>
      </c>
      <c r="W21" s="28">
        <v>0</v>
      </c>
      <c r="X21" s="28">
        <v>65.650001525878906</v>
      </c>
      <c r="Y21" s="28">
        <v>250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420</v>
      </c>
      <c r="AF21" s="28">
        <v>20.819999694824219</v>
      </c>
      <c r="AG21" s="28">
        <v>203.30000323057175</v>
      </c>
      <c r="AH21" s="28">
        <v>695.50587983569119</v>
      </c>
      <c r="AI21" s="28">
        <v>567.04502237397264</v>
      </c>
      <c r="AJ21" s="28">
        <v>80.300000935792923</v>
      </c>
      <c r="AK21" s="28">
        <v>25.000000193715096</v>
      </c>
      <c r="AL21" s="30" t="str">
        <f t="shared" si="8"/>
        <v>Suite 1 Least Cost</v>
      </c>
      <c r="AM21" s="27">
        <v>2039</v>
      </c>
      <c r="AN21" s="35">
        <f t="shared" si="9"/>
        <v>1262.5509022096639</v>
      </c>
      <c r="AO21" s="35">
        <f t="shared" si="10"/>
        <v>350.0000001937151</v>
      </c>
      <c r="AP21" s="35">
        <f t="shared" si="11"/>
        <v>500.30000093579292</v>
      </c>
      <c r="AQ21" s="35">
        <f t="shared" si="0"/>
        <v>203.30000323057175</v>
      </c>
      <c r="AR21" s="35">
        <f t="shared" si="1"/>
        <v>86.470001220703125</v>
      </c>
      <c r="AS21" s="35">
        <f t="shared" si="2"/>
        <v>0</v>
      </c>
      <c r="AT21" s="35">
        <f t="shared" si="12"/>
        <v>597.80000305175781</v>
      </c>
      <c r="AU21" s="35">
        <f t="shared" si="3"/>
        <v>2200</v>
      </c>
      <c r="AV21" s="35">
        <f t="shared" si="4"/>
        <v>250</v>
      </c>
      <c r="AW21" s="35">
        <f t="shared" si="5"/>
        <v>0</v>
      </c>
      <c r="AX21" s="35">
        <f t="shared" si="6"/>
        <v>528.60000228881836</v>
      </c>
      <c r="AY21" s="35">
        <f t="shared" si="7"/>
        <v>5979.020913131023</v>
      </c>
      <c r="BA21" s="27">
        <v>2039</v>
      </c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</row>
    <row r="22" spans="2:74" x14ac:dyDescent="0.25">
      <c r="B22" s="25">
        <v>2040</v>
      </c>
      <c r="C22" s="26">
        <v>0</v>
      </c>
      <c r="D22" s="26">
        <v>474</v>
      </c>
      <c r="E22" s="26">
        <v>54.600002288818345</v>
      </c>
      <c r="F22" s="26">
        <v>1500</v>
      </c>
      <c r="G22" s="26">
        <v>200</v>
      </c>
      <c r="H22" s="26">
        <v>200</v>
      </c>
      <c r="I22" s="26">
        <v>0</v>
      </c>
      <c r="J22" s="26">
        <v>0</v>
      </c>
      <c r="K22" s="26">
        <v>400</v>
      </c>
      <c r="L22" s="26">
        <v>0</v>
      </c>
      <c r="M22" s="26">
        <v>0</v>
      </c>
      <c r="N22" s="26">
        <v>597.5</v>
      </c>
      <c r="O22" s="26">
        <v>0</v>
      </c>
      <c r="P22" s="26">
        <v>0</v>
      </c>
      <c r="Q22" s="26">
        <v>0</v>
      </c>
      <c r="R22" s="26">
        <v>0</v>
      </c>
      <c r="S22" s="26">
        <v>250</v>
      </c>
      <c r="T22" s="26">
        <v>275</v>
      </c>
      <c r="U22" s="26">
        <v>0</v>
      </c>
      <c r="V22" s="26">
        <v>0</v>
      </c>
      <c r="W22" s="26">
        <v>0</v>
      </c>
      <c r="X22" s="26">
        <v>69.120002746582031</v>
      </c>
      <c r="Y22" s="26">
        <v>250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450</v>
      </c>
      <c r="AF22" s="26">
        <v>21.920000076293949</v>
      </c>
      <c r="AG22" s="26">
        <v>205.51999998092651</v>
      </c>
      <c r="AH22" s="26">
        <v>719.66706749705361</v>
      </c>
      <c r="AI22" s="26">
        <v>636.13926884471721</v>
      </c>
      <c r="AJ22" s="26">
        <v>80.300000935792923</v>
      </c>
      <c r="AK22" s="26">
        <v>25.000000193715096</v>
      </c>
      <c r="AL22" s="30" t="str">
        <f t="shared" si="8"/>
        <v>Suite 1 Least Cost</v>
      </c>
      <c r="AM22" s="25">
        <v>2040</v>
      </c>
      <c r="AN22" s="34">
        <f t="shared" si="9"/>
        <v>1355.8063363417709</v>
      </c>
      <c r="AO22" s="34">
        <f t="shared" si="10"/>
        <v>550.0000001937151</v>
      </c>
      <c r="AP22" s="34">
        <f t="shared" si="11"/>
        <v>530.30000093579292</v>
      </c>
      <c r="AQ22" s="34">
        <f t="shared" si="0"/>
        <v>205.51999998092651</v>
      </c>
      <c r="AR22" s="34">
        <f t="shared" si="1"/>
        <v>91.040002822875977</v>
      </c>
      <c r="AS22" s="34">
        <f t="shared" si="2"/>
        <v>0</v>
      </c>
      <c r="AT22" s="34">
        <f t="shared" si="12"/>
        <v>597.5</v>
      </c>
      <c r="AU22" s="34">
        <f t="shared" si="3"/>
        <v>2300</v>
      </c>
      <c r="AV22" s="34">
        <f t="shared" si="4"/>
        <v>250</v>
      </c>
      <c r="AW22" s="34">
        <f t="shared" si="5"/>
        <v>0</v>
      </c>
      <c r="AX22" s="34">
        <f t="shared" si="6"/>
        <v>528.60000228881836</v>
      </c>
      <c r="AY22" s="34">
        <f t="shared" si="7"/>
        <v>6408.7663425639003</v>
      </c>
      <c r="BA22" s="25">
        <v>2040</v>
      </c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</row>
    <row r="23" spans="2:74" x14ac:dyDescent="0.25">
      <c r="B23" s="27">
        <v>2041</v>
      </c>
      <c r="C23" s="28">
        <v>0</v>
      </c>
      <c r="D23" s="28">
        <v>474</v>
      </c>
      <c r="E23" s="28">
        <v>54.600002288818345</v>
      </c>
      <c r="F23" s="28">
        <v>1500</v>
      </c>
      <c r="G23" s="28">
        <v>200</v>
      </c>
      <c r="H23" s="28">
        <v>200</v>
      </c>
      <c r="I23" s="28">
        <v>0</v>
      </c>
      <c r="J23" s="28">
        <v>0</v>
      </c>
      <c r="K23" s="28">
        <v>400</v>
      </c>
      <c r="L23" s="28">
        <v>0</v>
      </c>
      <c r="M23" s="28">
        <v>100</v>
      </c>
      <c r="N23" s="28">
        <v>597.19999694824219</v>
      </c>
      <c r="O23" s="28">
        <v>0</v>
      </c>
      <c r="P23" s="28">
        <v>0</v>
      </c>
      <c r="Q23" s="28">
        <v>0</v>
      </c>
      <c r="R23" s="28">
        <v>0</v>
      </c>
      <c r="S23" s="28">
        <v>250</v>
      </c>
      <c r="T23" s="28">
        <v>375</v>
      </c>
      <c r="U23" s="28">
        <v>0</v>
      </c>
      <c r="V23" s="28">
        <v>0</v>
      </c>
      <c r="W23" s="28">
        <v>0</v>
      </c>
      <c r="X23" s="28">
        <v>72.769996643066406</v>
      </c>
      <c r="Y23" s="28">
        <v>250</v>
      </c>
      <c r="Z23" s="28">
        <v>0</v>
      </c>
      <c r="AA23" s="28">
        <v>0</v>
      </c>
      <c r="AB23" s="28">
        <v>15</v>
      </c>
      <c r="AC23" s="28">
        <v>0</v>
      </c>
      <c r="AD23" s="28">
        <v>0</v>
      </c>
      <c r="AE23" s="28">
        <v>480</v>
      </c>
      <c r="AF23" s="28">
        <v>23.079999923706051</v>
      </c>
      <c r="AG23" s="28">
        <v>207.86999678611755</v>
      </c>
      <c r="AH23" s="28">
        <v>740.23613767052893</v>
      </c>
      <c r="AI23" s="28">
        <v>680.74249458323834</v>
      </c>
      <c r="AJ23" s="28">
        <v>80.300000935792923</v>
      </c>
      <c r="AK23" s="28">
        <v>25.000000193715096</v>
      </c>
      <c r="AL23" s="30" t="str">
        <f t="shared" si="8"/>
        <v>Suite 1 Least Cost</v>
      </c>
      <c r="AM23" s="27">
        <v>2041</v>
      </c>
      <c r="AN23" s="35">
        <f t="shared" si="9"/>
        <v>1420.9786322537673</v>
      </c>
      <c r="AO23" s="35">
        <f t="shared" si="10"/>
        <v>650.0000001937151</v>
      </c>
      <c r="AP23" s="35">
        <f t="shared" si="11"/>
        <v>560.30000093579292</v>
      </c>
      <c r="AQ23" s="35">
        <f t="shared" si="0"/>
        <v>207.86999678611755</v>
      </c>
      <c r="AR23" s="35">
        <f t="shared" si="1"/>
        <v>95.849996566772461</v>
      </c>
      <c r="AS23" s="35">
        <f t="shared" si="2"/>
        <v>15</v>
      </c>
      <c r="AT23" s="35">
        <f t="shared" si="12"/>
        <v>597.19999694824219</v>
      </c>
      <c r="AU23" s="35">
        <f t="shared" si="3"/>
        <v>2400</v>
      </c>
      <c r="AV23" s="35">
        <f t="shared" si="4"/>
        <v>250</v>
      </c>
      <c r="AW23" s="35">
        <f t="shared" si="5"/>
        <v>0</v>
      </c>
      <c r="AX23" s="35">
        <f t="shared" si="6"/>
        <v>528.60000228881836</v>
      </c>
      <c r="AY23" s="35">
        <f t="shared" si="7"/>
        <v>6725.7986259732261</v>
      </c>
      <c r="BA23" s="27">
        <v>2041</v>
      </c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</row>
    <row r="24" spans="2:74" x14ac:dyDescent="0.25">
      <c r="B24" s="25">
        <v>2042</v>
      </c>
      <c r="C24" s="26">
        <v>0</v>
      </c>
      <c r="D24" s="26">
        <v>474</v>
      </c>
      <c r="E24" s="26">
        <v>54.600002288818345</v>
      </c>
      <c r="F24" s="26">
        <v>1600</v>
      </c>
      <c r="G24" s="26">
        <v>200</v>
      </c>
      <c r="H24" s="26">
        <v>200</v>
      </c>
      <c r="I24" s="26">
        <v>0</v>
      </c>
      <c r="J24" s="26">
        <v>0</v>
      </c>
      <c r="K24" s="26">
        <v>400</v>
      </c>
      <c r="L24" s="26">
        <v>0</v>
      </c>
      <c r="M24" s="26">
        <v>200</v>
      </c>
      <c r="N24" s="26">
        <v>596.90000152587891</v>
      </c>
      <c r="O24" s="26">
        <v>0</v>
      </c>
      <c r="P24" s="26">
        <v>0</v>
      </c>
      <c r="Q24" s="26">
        <v>0</v>
      </c>
      <c r="R24" s="26">
        <v>0</v>
      </c>
      <c r="S24" s="26">
        <v>250</v>
      </c>
      <c r="T24" s="26">
        <v>475</v>
      </c>
      <c r="U24" s="26">
        <v>50</v>
      </c>
      <c r="V24" s="26">
        <v>0</v>
      </c>
      <c r="W24" s="26">
        <v>0</v>
      </c>
      <c r="X24" s="26">
        <v>76.620002746582031</v>
      </c>
      <c r="Y24" s="26">
        <v>250</v>
      </c>
      <c r="Z24" s="26">
        <v>0</v>
      </c>
      <c r="AA24" s="26">
        <v>0</v>
      </c>
      <c r="AB24" s="26">
        <v>45</v>
      </c>
      <c r="AC24" s="26">
        <v>0</v>
      </c>
      <c r="AD24" s="26">
        <v>0</v>
      </c>
      <c r="AE24" s="26">
        <v>510</v>
      </c>
      <c r="AF24" s="26">
        <v>24.29999923706055</v>
      </c>
      <c r="AG24" s="26">
        <v>210.10999846458435</v>
      </c>
      <c r="AH24" s="26">
        <v>759.45953472884207</v>
      </c>
      <c r="AI24" s="26">
        <v>730.24621203573145</v>
      </c>
      <c r="AJ24" s="26">
        <v>80.300000935792923</v>
      </c>
      <c r="AK24" s="26">
        <v>25.000000193715096</v>
      </c>
      <c r="AL24" s="30" t="str">
        <f t="shared" si="8"/>
        <v>Suite 1 Least Cost</v>
      </c>
      <c r="AM24" s="25">
        <v>2042</v>
      </c>
      <c r="AN24" s="34">
        <f t="shared" si="9"/>
        <v>1489.7057467645736</v>
      </c>
      <c r="AO24" s="34">
        <f t="shared" si="10"/>
        <v>800.0000001937151</v>
      </c>
      <c r="AP24" s="34">
        <f t="shared" si="11"/>
        <v>590.30000093579292</v>
      </c>
      <c r="AQ24" s="34">
        <f t="shared" si="0"/>
        <v>210.10999846458435</v>
      </c>
      <c r="AR24" s="34">
        <f t="shared" si="1"/>
        <v>100.92000198364258</v>
      </c>
      <c r="AS24" s="34">
        <f t="shared" si="2"/>
        <v>45</v>
      </c>
      <c r="AT24" s="34">
        <f t="shared" si="12"/>
        <v>596.90000152587891</v>
      </c>
      <c r="AU24" s="34">
        <f t="shared" si="3"/>
        <v>2600</v>
      </c>
      <c r="AV24" s="34">
        <f t="shared" si="4"/>
        <v>250</v>
      </c>
      <c r="AW24" s="34">
        <f t="shared" si="5"/>
        <v>0</v>
      </c>
      <c r="AX24" s="34">
        <f t="shared" si="6"/>
        <v>528.60000228881836</v>
      </c>
      <c r="AY24" s="34">
        <f t="shared" si="7"/>
        <v>7211.5357521570058</v>
      </c>
      <c r="BA24" s="25">
        <v>2042</v>
      </c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</row>
    <row r="25" spans="2:74" x14ac:dyDescent="0.25">
      <c r="B25" s="27">
        <v>2043</v>
      </c>
      <c r="C25" s="28">
        <v>0</v>
      </c>
      <c r="D25" s="28">
        <v>711</v>
      </c>
      <c r="E25" s="28">
        <v>54.600002288818345</v>
      </c>
      <c r="F25" s="28">
        <v>1800</v>
      </c>
      <c r="G25" s="28">
        <v>200</v>
      </c>
      <c r="H25" s="28">
        <v>200</v>
      </c>
      <c r="I25" s="28">
        <v>0</v>
      </c>
      <c r="J25" s="28">
        <v>0</v>
      </c>
      <c r="K25" s="28">
        <v>400</v>
      </c>
      <c r="L25" s="28">
        <v>0</v>
      </c>
      <c r="M25" s="28">
        <v>300</v>
      </c>
      <c r="N25" s="28">
        <v>596.59999847412109</v>
      </c>
      <c r="O25" s="28">
        <v>0</v>
      </c>
      <c r="P25" s="28">
        <v>0</v>
      </c>
      <c r="Q25" s="28">
        <v>0</v>
      </c>
      <c r="R25" s="28">
        <v>0</v>
      </c>
      <c r="S25" s="28">
        <v>250</v>
      </c>
      <c r="T25" s="28">
        <v>475</v>
      </c>
      <c r="U25" s="28">
        <v>50</v>
      </c>
      <c r="V25" s="28">
        <v>0</v>
      </c>
      <c r="W25" s="28">
        <v>0</v>
      </c>
      <c r="X25" s="28">
        <v>80.669998168945313</v>
      </c>
      <c r="Y25" s="28">
        <v>250</v>
      </c>
      <c r="Z25" s="28">
        <v>0</v>
      </c>
      <c r="AA25" s="28">
        <v>0</v>
      </c>
      <c r="AB25" s="28">
        <v>45</v>
      </c>
      <c r="AC25" s="28">
        <v>0</v>
      </c>
      <c r="AD25" s="28">
        <v>0</v>
      </c>
      <c r="AE25" s="28">
        <v>540</v>
      </c>
      <c r="AF25" s="28">
        <v>25.579999923706051</v>
      </c>
      <c r="AG25" s="28">
        <v>212.35000276565552</v>
      </c>
      <c r="AH25" s="28">
        <v>775.01290651765703</v>
      </c>
      <c r="AI25" s="28">
        <v>798.28595556854293</v>
      </c>
      <c r="AJ25" s="28">
        <v>80.300000935792923</v>
      </c>
      <c r="AK25" s="28">
        <v>25.000000193715096</v>
      </c>
      <c r="AL25" s="30" t="str">
        <f t="shared" si="8"/>
        <v>Suite 1 Least Cost</v>
      </c>
      <c r="AM25" s="27">
        <v>2043</v>
      </c>
      <c r="AN25" s="35">
        <f t="shared" si="9"/>
        <v>1573.2988620862</v>
      </c>
      <c r="AO25" s="35">
        <f t="shared" si="10"/>
        <v>800.0000001937151</v>
      </c>
      <c r="AP25" s="35">
        <f t="shared" si="11"/>
        <v>620.30000093579292</v>
      </c>
      <c r="AQ25" s="35">
        <f t="shared" si="0"/>
        <v>212.35000276565552</v>
      </c>
      <c r="AR25" s="35">
        <f t="shared" si="1"/>
        <v>106.24999809265137</v>
      </c>
      <c r="AS25" s="35">
        <f t="shared" si="2"/>
        <v>45</v>
      </c>
      <c r="AT25" s="35">
        <f t="shared" si="12"/>
        <v>596.59999847412109</v>
      </c>
      <c r="AU25" s="35">
        <f t="shared" si="3"/>
        <v>2900</v>
      </c>
      <c r="AV25" s="35">
        <f t="shared" si="4"/>
        <v>250</v>
      </c>
      <c r="AW25" s="35">
        <f t="shared" si="5"/>
        <v>0</v>
      </c>
      <c r="AX25" s="35">
        <f t="shared" si="6"/>
        <v>765.60000228881836</v>
      </c>
      <c r="AY25" s="35">
        <f t="shared" si="7"/>
        <v>7869.3988648369541</v>
      </c>
      <c r="BA25" s="27">
        <v>2043</v>
      </c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</row>
    <row r="26" spans="2:74" x14ac:dyDescent="0.25">
      <c r="B26" s="25">
        <v>2044</v>
      </c>
      <c r="C26" s="26">
        <v>0</v>
      </c>
      <c r="D26" s="26">
        <v>711</v>
      </c>
      <c r="E26" s="26">
        <v>54.600002288818345</v>
      </c>
      <c r="F26" s="26">
        <v>1800</v>
      </c>
      <c r="G26" s="26">
        <v>200</v>
      </c>
      <c r="H26" s="26">
        <v>200</v>
      </c>
      <c r="I26" s="26">
        <v>350</v>
      </c>
      <c r="J26" s="26">
        <v>0</v>
      </c>
      <c r="K26" s="26">
        <v>400</v>
      </c>
      <c r="L26" s="26">
        <v>0</v>
      </c>
      <c r="M26" s="26">
        <v>300</v>
      </c>
      <c r="N26" s="26">
        <v>596.30000305175781</v>
      </c>
      <c r="O26" s="26">
        <v>0</v>
      </c>
      <c r="P26" s="26">
        <v>0</v>
      </c>
      <c r="Q26" s="26">
        <v>0</v>
      </c>
      <c r="R26" s="26">
        <v>0</v>
      </c>
      <c r="S26" s="26">
        <v>250</v>
      </c>
      <c r="T26" s="26">
        <v>475</v>
      </c>
      <c r="U26" s="26">
        <v>50</v>
      </c>
      <c r="V26" s="26">
        <v>25</v>
      </c>
      <c r="W26" s="26">
        <v>0</v>
      </c>
      <c r="X26" s="26">
        <v>84.930000305175781</v>
      </c>
      <c r="Y26" s="26">
        <v>375</v>
      </c>
      <c r="Z26" s="26">
        <v>0</v>
      </c>
      <c r="AA26" s="26">
        <v>0</v>
      </c>
      <c r="AB26" s="26">
        <v>60</v>
      </c>
      <c r="AC26" s="26">
        <v>0</v>
      </c>
      <c r="AD26" s="26">
        <v>0</v>
      </c>
      <c r="AE26" s="26">
        <v>570</v>
      </c>
      <c r="AF26" s="26">
        <v>26.930000305175781</v>
      </c>
      <c r="AG26" s="26">
        <v>214.45999926328659</v>
      </c>
      <c r="AH26" s="26">
        <v>792.01466881078329</v>
      </c>
      <c r="AI26" s="26">
        <v>882.68142050805454</v>
      </c>
      <c r="AJ26" s="26">
        <v>80.300000935792923</v>
      </c>
      <c r="AK26" s="26">
        <v>25.000000193715096</v>
      </c>
      <c r="AL26" s="30" t="str">
        <f t="shared" si="8"/>
        <v>Suite 1 Least Cost</v>
      </c>
      <c r="AM26" s="25">
        <v>2044</v>
      </c>
      <c r="AN26" s="34">
        <f t="shared" si="9"/>
        <v>1674.6960893188379</v>
      </c>
      <c r="AO26" s="34">
        <f t="shared" si="10"/>
        <v>825.0000001937151</v>
      </c>
      <c r="AP26" s="34">
        <f t="shared" si="11"/>
        <v>650.30000093579292</v>
      </c>
      <c r="AQ26" s="34">
        <f t="shared" si="0"/>
        <v>214.45999926328659</v>
      </c>
      <c r="AR26" s="34">
        <f t="shared" si="1"/>
        <v>111.86000061035156</v>
      </c>
      <c r="AS26" s="34">
        <f t="shared" si="2"/>
        <v>60</v>
      </c>
      <c r="AT26" s="34">
        <f t="shared" si="12"/>
        <v>596.30000305175781</v>
      </c>
      <c r="AU26" s="34">
        <f t="shared" si="3"/>
        <v>3250</v>
      </c>
      <c r="AV26" s="34">
        <f t="shared" si="4"/>
        <v>375</v>
      </c>
      <c r="AW26" s="34">
        <f t="shared" si="5"/>
        <v>0</v>
      </c>
      <c r="AX26" s="34">
        <f t="shared" si="6"/>
        <v>765.60000228881836</v>
      </c>
      <c r="AY26" s="34">
        <f t="shared" si="7"/>
        <v>8523.2160956625594</v>
      </c>
      <c r="BA26" s="25">
        <v>2044</v>
      </c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</row>
    <row r="27" spans="2:74" x14ac:dyDescent="0.25">
      <c r="B27" s="27">
        <v>2045</v>
      </c>
      <c r="C27" s="28">
        <v>0</v>
      </c>
      <c r="D27" s="28">
        <v>711</v>
      </c>
      <c r="E27" s="28">
        <v>54.600002288818345</v>
      </c>
      <c r="F27" s="28">
        <v>1800</v>
      </c>
      <c r="G27" s="28">
        <v>200</v>
      </c>
      <c r="H27" s="28">
        <v>200</v>
      </c>
      <c r="I27" s="28">
        <v>350</v>
      </c>
      <c r="J27" s="28">
        <v>0</v>
      </c>
      <c r="K27" s="28">
        <v>400</v>
      </c>
      <c r="L27" s="28">
        <v>0</v>
      </c>
      <c r="M27" s="28">
        <v>300</v>
      </c>
      <c r="N27" s="28">
        <v>596</v>
      </c>
      <c r="O27" s="28">
        <v>0</v>
      </c>
      <c r="P27" s="28">
        <v>0</v>
      </c>
      <c r="Q27" s="28">
        <v>0</v>
      </c>
      <c r="R27" s="28">
        <v>0</v>
      </c>
      <c r="S27" s="28">
        <v>250</v>
      </c>
      <c r="T27" s="28">
        <v>500</v>
      </c>
      <c r="U27" s="28">
        <v>75</v>
      </c>
      <c r="V27" s="28">
        <v>25</v>
      </c>
      <c r="W27" s="28">
        <v>0</v>
      </c>
      <c r="X27" s="28">
        <v>89.410003662109375</v>
      </c>
      <c r="Y27" s="28">
        <v>500</v>
      </c>
      <c r="Z27" s="28">
        <v>0</v>
      </c>
      <c r="AA27" s="28">
        <v>0</v>
      </c>
      <c r="AB27" s="28">
        <v>90</v>
      </c>
      <c r="AC27" s="28">
        <v>0</v>
      </c>
      <c r="AD27" s="28">
        <v>0</v>
      </c>
      <c r="AE27" s="28">
        <v>600</v>
      </c>
      <c r="AF27" s="28">
        <v>28.360000610351559</v>
      </c>
      <c r="AG27" s="28">
        <v>216.68000096082687</v>
      </c>
      <c r="AH27" s="28">
        <v>807.45351018549968</v>
      </c>
      <c r="AI27" s="28">
        <v>976.23904165753038</v>
      </c>
      <c r="AJ27" s="28">
        <v>80.300000935792923</v>
      </c>
      <c r="AK27" s="28">
        <v>25.000000193715096</v>
      </c>
      <c r="AL27" s="30" t="str">
        <f t="shared" si="8"/>
        <v>Suite 1 Least Cost</v>
      </c>
      <c r="AM27" s="27">
        <v>2045</v>
      </c>
      <c r="AN27" s="35">
        <f>SUM(AH27:AI27)</f>
        <v>1783.6925518430301</v>
      </c>
      <c r="AO27" s="35">
        <f t="shared" si="10"/>
        <v>875.0000001937151</v>
      </c>
      <c r="AP27" s="35">
        <f t="shared" si="11"/>
        <v>680.30000093579292</v>
      </c>
      <c r="AQ27" s="35">
        <f t="shared" si="0"/>
        <v>216.68000096082687</v>
      </c>
      <c r="AR27" s="35">
        <f t="shared" si="1"/>
        <v>117.77000427246094</v>
      </c>
      <c r="AS27" s="35">
        <f t="shared" si="2"/>
        <v>90</v>
      </c>
      <c r="AT27" s="35">
        <f t="shared" si="12"/>
        <v>596</v>
      </c>
      <c r="AU27" s="35">
        <f t="shared" si="3"/>
        <v>3250</v>
      </c>
      <c r="AV27" s="35">
        <f t="shared" si="4"/>
        <v>500</v>
      </c>
      <c r="AW27" s="35">
        <f t="shared" si="5"/>
        <v>0</v>
      </c>
      <c r="AX27" s="35">
        <f t="shared" si="6"/>
        <v>765.60000228881836</v>
      </c>
      <c r="AY27" s="35">
        <f t="shared" si="7"/>
        <v>8875.0425604946431</v>
      </c>
      <c r="BA27" s="27">
        <v>2045</v>
      </c>
      <c r="BB27" s="35">
        <f t="shared" ref="BB27:BL27" si="18">AN27-AN12</f>
        <v>1167.9453679255025</v>
      </c>
      <c r="BC27" s="35">
        <f t="shared" si="18"/>
        <v>625</v>
      </c>
      <c r="BD27" s="35">
        <f t="shared" si="18"/>
        <v>450</v>
      </c>
      <c r="BE27" s="35">
        <f t="shared" si="18"/>
        <v>34.23000368475914</v>
      </c>
      <c r="BF27" s="35">
        <f t="shared" si="18"/>
        <v>72.080005645751953</v>
      </c>
      <c r="BG27" s="35">
        <f t="shared" si="18"/>
        <v>90</v>
      </c>
      <c r="BH27" s="35">
        <f t="shared" si="18"/>
        <v>396.15000152587891</v>
      </c>
      <c r="BI27" s="35">
        <f t="shared" si="18"/>
        <v>1750</v>
      </c>
      <c r="BJ27" s="35">
        <f t="shared" si="18"/>
        <v>500</v>
      </c>
      <c r="BK27" s="35">
        <f t="shared" si="18"/>
        <v>0</v>
      </c>
      <c r="BL27" s="35">
        <f t="shared" si="18"/>
        <v>492.20000076293945</v>
      </c>
      <c r="BM27" s="35">
        <f t="shared" ref="BM27" si="19">AY27-AY12</f>
        <v>5577.6053795448306</v>
      </c>
    </row>
    <row r="28" spans="2:74" x14ac:dyDescent="0.25">
      <c r="B28" s="146"/>
      <c r="AL28" s="30"/>
      <c r="BA28" s="27" t="s">
        <v>43</v>
      </c>
      <c r="BB28" s="35">
        <f>SUM(BB27,BB12,BB7)</f>
        <v>1783.6925518430303</v>
      </c>
      <c r="BC28" s="35">
        <f t="shared" ref="BC28:BM28" si="20">SUM(BC27,BC12,BC7)</f>
        <v>875.0000001937151</v>
      </c>
      <c r="BD28" s="35">
        <f t="shared" si="20"/>
        <v>680.30000093579292</v>
      </c>
      <c r="BE28" s="35">
        <f t="shared" si="20"/>
        <v>216.68000096082687</v>
      </c>
      <c r="BF28" s="35">
        <f t="shared" si="20"/>
        <v>117.77000427246094</v>
      </c>
      <c r="BG28" s="35">
        <f t="shared" si="20"/>
        <v>90</v>
      </c>
      <c r="BH28" s="35">
        <f t="shared" si="20"/>
        <v>596</v>
      </c>
      <c r="BI28" s="35">
        <f t="shared" si="20"/>
        <v>3250</v>
      </c>
      <c r="BJ28" s="35">
        <f t="shared" si="20"/>
        <v>500</v>
      </c>
      <c r="BK28" s="35">
        <f t="shared" si="20"/>
        <v>0</v>
      </c>
      <c r="BL28" s="35">
        <f t="shared" si="20"/>
        <v>765.60000228881836</v>
      </c>
      <c r="BM28" s="35">
        <f t="shared" si="20"/>
        <v>8875.0425604946431</v>
      </c>
    </row>
    <row r="29" spans="2:74" x14ac:dyDescent="0.25">
      <c r="B29" s="146"/>
      <c r="AL29" s="30"/>
    </row>
    <row r="30" spans="2:74" x14ac:dyDescent="0.25">
      <c r="B30" s="1" t="str">
        <f>'RAW DATA INPUTS &gt;&gt;&gt;'!C4</f>
        <v>Suite 2 PSE Only</v>
      </c>
      <c r="AL30" s="30"/>
    </row>
    <row r="31" spans="2:74" ht="75" x14ac:dyDescent="0.25">
      <c r="B31" s="16" t="s">
        <v>11</v>
      </c>
      <c r="C31" s="17" t="s">
        <v>12</v>
      </c>
      <c r="D31" s="17" t="s">
        <v>13</v>
      </c>
      <c r="E31" s="17" t="s">
        <v>14</v>
      </c>
      <c r="F31" s="18" t="s">
        <v>15</v>
      </c>
      <c r="G31" s="18" t="s">
        <v>16</v>
      </c>
      <c r="H31" s="18" t="s">
        <v>17</v>
      </c>
      <c r="I31" s="18" t="s">
        <v>140</v>
      </c>
      <c r="J31" s="18" t="s">
        <v>18</v>
      </c>
      <c r="K31" s="18" t="s">
        <v>19</v>
      </c>
      <c r="L31" s="18" t="s">
        <v>20</v>
      </c>
      <c r="M31" s="18" t="s">
        <v>21</v>
      </c>
      <c r="N31" s="19" t="s">
        <v>22</v>
      </c>
      <c r="O31" s="19" t="s">
        <v>23</v>
      </c>
      <c r="P31" s="19" t="s">
        <v>24</v>
      </c>
      <c r="Q31" s="19" t="s">
        <v>25</v>
      </c>
      <c r="R31" s="19" t="s">
        <v>26</v>
      </c>
      <c r="S31" s="20" t="s">
        <v>27</v>
      </c>
      <c r="T31" s="20" t="s">
        <v>28</v>
      </c>
      <c r="U31" s="20" t="s">
        <v>29</v>
      </c>
      <c r="V31" s="20" t="s">
        <v>30</v>
      </c>
      <c r="W31" s="20" t="s">
        <v>31</v>
      </c>
      <c r="X31" s="20" t="s">
        <v>32</v>
      </c>
      <c r="Y31" s="21" t="s">
        <v>33</v>
      </c>
      <c r="Z31" s="21" t="s">
        <v>34</v>
      </c>
      <c r="AA31" s="21" t="s">
        <v>35</v>
      </c>
      <c r="AB31" s="16" t="s">
        <v>36</v>
      </c>
      <c r="AC31" s="16" t="s">
        <v>37</v>
      </c>
      <c r="AD31" s="16" t="s">
        <v>49</v>
      </c>
      <c r="AE31" s="16" t="s">
        <v>39</v>
      </c>
      <c r="AF31" s="16" t="s">
        <v>40</v>
      </c>
      <c r="AG31" s="22" t="s">
        <v>0</v>
      </c>
      <c r="AH31" s="22" t="s">
        <v>41</v>
      </c>
      <c r="AI31" s="22" t="s">
        <v>42</v>
      </c>
      <c r="AJ31" s="159" t="s">
        <v>141</v>
      </c>
      <c r="AK31" s="159" t="s">
        <v>142</v>
      </c>
      <c r="AL31" s="36" t="str">
        <f>B30</f>
        <v>Suite 2 PSE Only</v>
      </c>
      <c r="AM31" s="23" t="s">
        <v>11</v>
      </c>
      <c r="AN31" s="23" t="s">
        <v>55</v>
      </c>
      <c r="AO31" s="23" t="s">
        <v>56</v>
      </c>
      <c r="AP31" s="23" t="s">
        <v>57</v>
      </c>
      <c r="AQ31" s="23" t="s">
        <v>58</v>
      </c>
      <c r="AR31" s="23" t="s">
        <v>59</v>
      </c>
      <c r="AS31" s="24" t="s">
        <v>36</v>
      </c>
      <c r="AT31" s="24" t="s">
        <v>45</v>
      </c>
      <c r="AU31" s="24" t="s">
        <v>50</v>
      </c>
      <c r="AV31" s="24" t="s">
        <v>60</v>
      </c>
      <c r="AW31" s="24" t="s">
        <v>61</v>
      </c>
      <c r="AX31" s="24" t="s">
        <v>48</v>
      </c>
      <c r="AY31" s="24" t="s">
        <v>43</v>
      </c>
      <c r="BA31" s="23" t="s">
        <v>143</v>
      </c>
      <c r="BB31" s="23" t="s">
        <v>55</v>
      </c>
      <c r="BC31" s="23" t="s">
        <v>56</v>
      </c>
      <c r="BD31" s="23" t="s">
        <v>57</v>
      </c>
      <c r="BE31" s="23" t="s">
        <v>58</v>
      </c>
      <c r="BF31" s="23" t="s">
        <v>59</v>
      </c>
      <c r="BG31" s="24" t="s">
        <v>36</v>
      </c>
      <c r="BH31" s="24" t="s">
        <v>45</v>
      </c>
      <c r="BI31" s="24" t="s">
        <v>50</v>
      </c>
      <c r="BJ31" s="24" t="s">
        <v>60</v>
      </c>
      <c r="BK31" s="24" t="s">
        <v>61</v>
      </c>
      <c r="BL31" s="24" t="s">
        <v>48</v>
      </c>
      <c r="BM31" s="24" t="s">
        <v>43</v>
      </c>
    </row>
    <row r="32" spans="2:74" x14ac:dyDescent="0.25">
      <c r="B32" s="25">
        <v>2022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3.2999999523162842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37.037656595099158</v>
      </c>
      <c r="AI32" s="26">
        <v>37.17697845982606</v>
      </c>
      <c r="AJ32" s="26">
        <v>9.9249999523162842</v>
      </c>
      <c r="AK32" s="26">
        <v>2</v>
      </c>
      <c r="AL32" s="30" t="str">
        <f>AL31</f>
        <v>Suite 2 PSE Only</v>
      </c>
      <c r="AM32" s="25">
        <v>2022</v>
      </c>
      <c r="AN32" s="34">
        <f>SUM(AH32:AI32)</f>
        <v>74.214635054925225</v>
      </c>
      <c r="AO32" s="34">
        <f>SUM(S32:V32)+AK32</f>
        <v>2</v>
      </c>
      <c r="AP32" s="34">
        <f>SUM(AD32:AE32)+AJ32</f>
        <v>9.9249999523162842</v>
      </c>
      <c r="AQ32" s="34">
        <f t="shared" ref="AQ32:AQ55" si="21">AG32</f>
        <v>0</v>
      </c>
      <c r="AR32" s="34">
        <f t="shared" ref="AR32:AR55" si="22">X32+AF32</f>
        <v>3.2999999523162842</v>
      </c>
      <c r="AS32" s="34">
        <f t="shared" ref="AS32:AS55" si="23">AB32</f>
        <v>0</v>
      </c>
      <c r="AT32" s="34">
        <f>SUM(N32:R32)</f>
        <v>0</v>
      </c>
      <c r="AU32" s="34">
        <f t="shared" ref="AU32:AU55" si="24">SUM(F32:M32)</f>
        <v>0</v>
      </c>
      <c r="AV32" s="34">
        <f t="shared" ref="AV32:AV55" si="25">SUM(Y32:AA32)</f>
        <v>0</v>
      </c>
      <c r="AW32" s="34">
        <f t="shared" ref="AW32:AW55" si="26">W32</f>
        <v>0</v>
      </c>
      <c r="AX32" s="34">
        <f t="shared" ref="AX32:AX55" si="27">SUM(C32:E32)</f>
        <v>0</v>
      </c>
      <c r="AY32" s="34">
        <f t="shared" ref="AY32:AY55" si="28">SUM(AN32:AX32)</f>
        <v>89.439634959557793</v>
      </c>
      <c r="BA32" s="25">
        <v>2022</v>
      </c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O32" s="41" t="s">
        <v>55</v>
      </c>
      <c r="BP32" s="42">
        <f>BB56</f>
        <v>1783.6925518430303</v>
      </c>
    </row>
    <row r="33" spans="2:68" x14ac:dyDescent="0.25">
      <c r="B33" s="27">
        <v>2023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50</v>
      </c>
      <c r="T33" s="28">
        <v>0</v>
      </c>
      <c r="U33" s="28">
        <v>0</v>
      </c>
      <c r="V33" s="28">
        <v>0</v>
      </c>
      <c r="W33" s="28">
        <v>0</v>
      </c>
      <c r="X33" s="28">
        <v>6.25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>
        <v>3</v>
      </c>
      <c r="AG33" s="28">
        <v>5.0900002401322126</v>
      </c>
      <c r="AH33" s="28">
        <v>75.875604863269388</v>
      </c>
      <c r="AI33" s="28">
        <v>62.011519873947044</v>
      </c>
      <c r="AJ33" s="28">
        <v>31.700000107288361</v>
      </c>
      <c r="AK33" s="28">
        <v>7</v>
      </c>
      <c r="AL33" s="30" t="str">
        <f t="shared" ref="AL33:AL55" si="29">AL32</f>
        <v>Suite 2 PSE Only</v>
      </c>
      <c r="AM33" s="27">
        <v>2023</v>
      </c>
      <c r="AN33" s="35">
        <f t="shared" ref="AN33:AN54" si="30">SUM(AH33:AI33)</f>
        <v>137.88712473721642</v>
      </c>
      <c r="AO33" s="35">
        <f t="shared" ref="AO33:AO55" si="31">SUM(S33:V33)+AK33</f>
        <v>57</v>
      </c>
      <c r="AP33" s="35">
        <f t="shared" ref="AP33:AP55" si="32">SUM(AD33:AE33)+AJ33</f>
        <v>31.700000107288361</v>
      </c>
      <c r="AQ33" s="35">
        <f t="shared" si="21"/>
        <v>5.0900002401322126</v>
      </c>
      <c r="AR33" s="35">
        <f t="shared" si="22"/>
        <v>9.25</v>
      </c>
      <c r="AS33" s="35">
        <f t="shared" si="23"/>
        <v>0</v>
      </c>
      <c r="AT33" s="35">
        <f t="shared" ref="AT33:AT55" si="33">SUM(N33:R33)</f>
        <v>0</v>
      </c>
      <c r="AU33" s="35">
        <f t="shared" si="24"/>
        <v>0</v>
      </c>
      <c r="AV33" s="35">
        <f t="shared" si="25"/>
        <v>0</v>
      </c>
      <c r="AW33" s="35">
        <f t="shared" si="26"/>
        <v>0</v>
      </c>
      <c r="AX33" s="35">
        <f t="shared" si="27"/>
        <v>0</v>
      </c>
      <c r="AY33" s="35">
        <f t="shared" si="28"/>
        <v>240.927125084637</v>
      </c>
      <c r="BA33" s="27">
        <v>2023</v>
      </c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O33" s="41" t="s">
        <v>56</v>
      </c>
      <c r="BP33" s="42">
        <f>BC56</f>
        <v>875</v>
      </c>
    </row>
    <row r="34" spans="2:68" x14ac:dyDescent="0.25">
      <c r="B34" s="25">
        <v>2024</v>
      </c>
      <c r="C34" s="26">
        <v>0</v>
      </c>
      <c r="D34" s="26">
        <v>0</v>
      </c>
      <c r="E34" s="26">
        <v>0</v>
      </c>
      <c r="F34" s="26">
        <v>400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100</v>
      </c>
      <c r="T34" s="26">
        <v>0</v>
      </c>
      <c r="U34" s="26">
        <v>0</v>
      </c>
      <c r="V34" s="26">
        <v>0</v>
      </c>
      <c r="W34" s="26">
        <v>0</v>
      </c>
      <c r="X34" s="26">
        <v>11.89000034332275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6</v>
      </c>
      <c r="AG34" s="26">
        <v>10.999999640509486</v>
      </c>
      <c r="AH34" s="26">
        <v>117.26766565003942</v>
      </c>
      <c r="AI34" s="26">
        <v>81.458078346015782</v>
      </c>
      <c r="AJ34" s="26">
        <v>58.825000315904617</v>
      </c>
      <c r="AK34" s="26">
        <v>13</v>
      </c>
      <c r="AL34" s="30" t="str">
        <f t="shared" si="29"/>
        <v>Suite 2 PSE Only</v>
      </c>
      <c r="AM34" s="25">
        <v>2024</v>
      </c>
      <c r="AN34" s="34">
        <f t="shared" si="30"/>
        <v>198.7257439960552</v>
      </c>
      <c r="AO34" s="34">
        <f t="shared" si="31"/>
        <v>113</v>
      </c>
      <c r="AP34" s="34">
        <f t="shared" si="32"/>
        <v>58.825000315904617</v>
      </c>
      <c r="AQ34" s="34">
        <f t="shared" si="21"/>
        <v>10.999999640509486</v>
      </c>
      <c r="AR34" s="34">
        <f t="shared" si="22"/>
        <v>17.89000034332275</v>
      </c>
      <c r="AS34" s="34">
        <f t="shared" si="23"/>
        <v>0</v>
      </c>
      <c r="AT34" s="34">
        <f t="shared" si="33"/>
        <v>0</v>
      </c>
      <c r="AU34" s="34">
        <f t="shared" si="24"/>
        <v>400</v>
      </c>
      <c r="AV34" s="34">
        <f t="shared" si="25"/>
        <v>0</v>
      </c>
      <c r="AW34" s="34">
        <f t="shared" si="26"/>
        <v>0</v>
      </c>
      <c r="AX34" s="34">
        <f t="shared" si="27"/>
        <v>0</v>
      </c>
      <c r="AY34" s="34">
        <f t="shared" si="28"/>
        <v>799.440744295792</v>
      </c>
      <c r="BA34" s="25">
        <v>2024</v>
      </c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O34" s="41" t="s">
        <v>57</v>
      </c>
      <c r="BP34" s="42">
        <f>BD56</f>
        <v>683.22500067949295</v>
      </c>
    </row>
    <row r="35" spans="2:68" x14ac:dyDescent="0.25">
      <c r="B35" s="27">
        <v>2025</v>
      </c>
      <c r="C35" s="28">
        <v>0</v>
      </c>
      <c r="D35" s="28">
        <v>0</v>
      </c>
      <c r="E35" s="28">
        <v>0</v>
      </c>
      <c r="F35" s="28">
        <v>500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100</v>
      </c>
      <c r="T35" s="28">
        <v>0</v>
      </c>
      <c r="U35" s="28">
        <v>0</v>
      </c>
      <c r="V35" s="28">
        <v>0</v>
      </c>
      <c r="W35" s="28">
        <v>0</v>
      </c>
      <c r="X35" s="28">
        <v>16.090000152587891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0</v>
      </c>
      <c r="AE35" s="28">
        <v>0</v>
      </c>
      <c r="AF35" s="28">
        <v>6</v>
      </c>
      <c r="AG35" s="28">
        <v>28.669999688863754</v>
      </c>
      <c r="AH35" s="28">
        <v>161.28095332862327</v>
      </c>
      <c r="AI35" s="28">
        <v>94.606009507567592</v>
      </c>
      <c r="AJ35" s="28">
        <v>83.22500067949295</v>
      </c>
      <c r="AK35" s="28">
        <v>25</v>
      </c>
      <c r="AL35" s="30" t="str">
        <f t="shared" si="29"/>
        <v>Suite 2 PSE Only</v>
      </c>
      <c r="AM35" s="27">
        <v>2025</v>
      </c>
      <c r="AN35" s="35">
        <f t="shared" si="30"/>
        <v>255.88696283619086</v>
      </c>
      <c r="AO35" s="35">
        <f t="shared" si="31"/>
        <v>125</v>
      </c>
      <c r="AP35" s="35">
        <f t="shared" si="32"/>
        <v>83.22500067949295</v>
      </c>
      <c r="AQ35" s="35">
        <f t="shared" si="21"/>
        <v>28.669999688863754</v>
      </c>
      <c r="AR35" s="35">
        <f t="shared" si="22"/>
        <v>22.090000152587891</v>
      </c>
      <c r="AS35" s="35">
        <f t="shared" si="23"/>
        <v>0</v>
      </c>
      <c r="AT35" s="35">
        <f t="shared" si="33"/>
        <v>0</v>
      </c>
      <c r="AU35" s="35">
        <f t="shared" si="24"/>
        <v>500</v>
      </c>
      <c r="AV35" s="35">
        <f t="shared" si="25"/>
        <v>0</v>
      </c>
      <c r="AW35" s="35">
        <f t="shared" si="26"/>
        <v>0</v>
      </c>
      <c r="AX35" s="35">
        <f t="shared" si="27"/>
        <v>0</v>
      </c>
      <c r="AY35" s="35">
        <f t="shared" si="28"/>
        <v>1014.8719633571354</v>
      </c>
      <c r="BA35" s="27">
        <v>2025</v>
      </c>
      <c r="BB35" s="35">
        <f t="shared" ref="BB35:BL35" si="34">AN35</f>
        <v>255.88696283619086</v>
      </c>
      <c r="BC35" s="35">
        <f t="shared" si="34"/>
        <v>125</v>
      </c>
      <c r="BD35" s="35">
        <f t="shared" si="34"/>
        <v>83.22500067949295</v>
      </c>
      <c r="BE35" s="35">
        <f t="shared" si="34"/>
        <v>28.669999688863754</v>
      </c>
      <c r="BF35" s="35">
        <f t="shared" si="34"/>
        <v>22.090000152587891</v>
      </c>
      <c r="BG35" s="35">
        <f t="shared" si="34"/>
        <v>0</v>
      </c>
      <c r="BH35" s="35">
        <f t="shared" si="34"/>
        <v>0</v>
      </c>
      <c r="BI35" s="35">
        <f t="shared" si="34"/>
        <v>500</v>
      </c>
      <c r="BJ35" s="35">
        <f t="shared" si="34"/>
        <v>0</v>
      </c>
      <c r="BK35" s="35">
        <f t="shared" si="34"/>
        <v>0</v>
      </c>
      <c r="BL35" s="35">
        <f t="shared" si="34"/>
        <v>0</v>
      </c>
      <c r="BM35" s="35">
        <f t="shared" ref="BM35" si="35">AY35</f>
        <v>1014.8719633571354</v>
      </c>
      <c r="BO35" s="41" t="s">
        <v>58</v>
      </c>
      <c r="BP35" s="42">
        <f>BE56</f>
        <v>216.68000096082687</v>
      </c>
    </row>
    <row r="36" spans="2:68" x14ac:dyDescent="0.25">
      <c r="B36" s="25">
        <v>2026</v>
      </c>
      <c r="C36" s="26">
        <v>0</v>
      </c>
      <c r="D36" s="26">
        <v>237</v>
      </c>
      <c r="E36" s="26">
        <v>36.400001525878899</v>
      </c>
      <c r="F36" s="26">
        <v>500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125</v>
      </c>
      <c r="T36" s="26">
        <v>0</v>
      </c>
      <c r="U36" s="26">
        <v>0</v>
      </c>
      <c r="V36" s="26">
        <v>0</v>
      </c>
      <c r="W36" s="26">
        <v>0</v>
      </c>
      <c r="X36" s="26">
        <v>19.389999389648441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30</v>
      </c>
      <c r="AF36" s="26">
        <v>6</v>
      </c>
      <c r="AG36" s="26">
        <v>55.679999426007271</v>
      </c>
      <c r="AH36" s="26">
        <v>206.94184420349262</v>
      </c>
      <c r="AI36" s="26">
        <v>111.62730854200163</v>
      </c>
      <c r="AJ36" s="26">
        <v>83.22500067949295</v>
      </c>
      <c r="AK36" s="26">
        <v>25</v>
      </c>
      <c r="AL36" s="30" t="str">
        <f t="shared" si="29"/>
        <v>Suite 2 PSE Only</v>
      </c>
      <c r="AM36" s="25">
        <v>2026</v>
      </c>
      <c r="AN36" s="34">
        <f t="shared" si="30"/>
        <v>318.56915274549425</v>
      </c>
      <c r="AO36" s="34">
        <f t="shared" si="31"/>
        <v>150</v>
      </c>
      <c r="AP36" s="34">
        <f t="shared" si="32"/>
        <v>113.22500067949295</v>
      </c>
      <c r="AQ36" s="34">
        <f t="shared" si="21"/>
        <v>55.679999426007271</v>
      </c>
      <c r="AR36" s="34">
        <f t="shared" si="22"/>
        <v>25.389999389648441</v>
      </c>
      <c r="AS36" s="34">
        <f t="shared" si="23"/>
        <v>0</v>
      </c>
      <c r="AT36" s="34">
        <f t="shared" si="33"/>
        <v>0</v>
      </c>
      <c r="AU36" s="34">
        <f t="shared" si="24"/>
        <v>500</v>
      </c>
      <c r="AV36" s="34">
        <f t="shared" si="25"/>
        <v>0</v>
      </c>
      <c r="AW36" s="34">
        <f t="shared" si="26"/>
        <v>0</v>
      </c>
      <c r="AX36" s="34">
        <f t="shared" si="27"/>
        <v>273.40000152587891</v>
      </c>
      <c r="AY36" s="34">
        <f t="shared" si="28"/>
        <v>1436.2641537665218</v>
      </c>
      <c r="BA36" s="25">
        <v>2026</v>
      </c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O36" s="41" t="s">
        <v>59</v>
      </c>
      <c r="BP36" s="42">
        <f>BF56</f>
        <v>117.77000427246094</v>
      </c>
    </row>
    <row r="37" spans="2:68" x14ac:dyDescent="0.25">
      <c r="B37" s="27">
        <v>2027</v>
      </c>
      <c r="C37" s="28">
        <v>0</v>
      </c>
      <c r="D37" s="28">
        <v>237</v>
      </c>
      <c r="E37" s="28">
        <v>36.400001525878899</v>
      </c>
      <c r="F37" s="28">
        <v>500</v>
      </c>
      <c r="G37" s="28">
        <v>0</v>
      </c>
      <c r="H37" s="28">
        <v>0</v>
      </c>
      <c r="I37" s="28">
        <v>0</v>
      </c>
      <c r="J37" s="28">
        <v>0</v>
      </c>
      <c r="K37" s="28">
        <v>400</v>
      </c>
      <c r="L37" s="28">
        <v>0</v>
      </c>
      <c r="M37" s="28">
        <v>0</v>
      </c>
      <c r="N37" s="28">
        <v>100</v>
      </c>
      <c r="O37" s="28">
        <v>0</v>
      </c>
      <c r="P37" s="28">
        <v>0</v>
      </c>
      <c r="Q37" s="28">
        <v>0</v>
      </c>
      <c r="R37" s="28">
        <v>0</v>
      </c>
      <c r="S37" s="28">
        <v>150</v>
      </c>
      <c r="T37" s="28">
        <v>0</v>
      </c>
      <c r="U37" s="28">
        <v>0</v>
      </c>
      <c r="V37" s="28">
        <v>0</v>
      </c>
      <c r="W37" s="28">
        <v>0</v>
      </c>
      <c r="X37" s="28">
        <v>24.79000091552734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60</v>
      </c>
      <c r="AF37" s="28">
        <v>6</v>
      </c>
      <c r="AG37" s="28">
        <v>89.340002149343491</v>
      </c>
      <c r="AH37" s="28">
        <v>255.36065474159199</v>
      </c>
      <c r="AI37" s="28">
        <v>129.12423573050444</v>
      </c>
      <c r="AJ37" s="28">
        <v>83.22500067949295</v>
      </c>
      <c r="AK37" s="28">
        <v>25</v>
      </c>
      <c r="AL37" s="30" t="str">
        <f t="shared" si="29"/>
        <v>Suite 2 PSE Only</v>
      </c>
      <c r="AM37" s="27">
        <v>2027</v>
      </c>
      <c r="AN37" s="35">
        <f t="shared" si="30"/>
        <v>384.48489047209642</v>
      </c>
      <c r="AO37" s="35">
        <f t="shared" si="31"/>
        <v>175</v>
      </c>
      <c r="AP37" s="35">
        <f t="shared" si="32"/>
        <v>143.22500067949295</v>
      </c>
      <c r="AQ37" s="35">
        <f t="shared" si="21"/>
        <v>89.340002149343491</v>
      </c>
      <c r="AR37" s="35">
        <f t="shared" si="22"/>
        <v>30.79000091552734</v>
      </c>
      <c r="AS37" s="35">
        <f t="shared" si="23"/>
        <v>0</v>
      </c>
      <c r="AT37" s="35">
        <f t="shared" si="33"/>
        <v>100</v>
      </c>
      <c r="AU37" s="35">
        <f t="shared" si="24"/>
        <v>900</v>
      </c>
      <c r="AV37" s="35">
        <f t="shared" si="25"/>
        <v>0</v>
      </c>
      <c r="AW37" s="35">
        <f t="shared" si="26"/>
        <v>0</v>
      </c>
      <c r="AX37" s="35">
        <f t="shared" si="27"/>
        <v>273.40000152587891</v>
      </c>
      <c r="AY37" s="35">
        <f t="shared" si="28"/>
        <v>2096.2398957423393</v>
      </c>
      <c r="BA37" s="27">
        <v>2027</v>
      </c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O37" s="41" t="s">
        <v>36</v>
      </c>
      <c r="BP37" s="42">
        <f>BG56</f>
        <v>90</v>
      </c>
    </row>
    <row r="38" spans="2:68" x14ac:dyDescent="0.25">
      <c r="B38" s="25">
        <v>2028</v>
      </c>
      <c r="C38" s="26">
        <v>0</v>
      </c>
      <c r="D38" s="26">
        <v>237</v>
      </c>
      <c r="E38" s="26">
        <v>36.400001525878899</v>
      </c>
      <c r="F38" s="26">
        <v>500</v>
      </c>
      <c r="G38" s="26">
        <v>200</v>
      </c>
      <c r="H38" s="26">
        <v>0</v>
      </c>
      <c r="I38" s="26">
        <v>0</v>
      </c>
      <c r="J38" s="26">
        <v>0</v>
      </c>
      <c r="K38" s="26">
        <v>400</v>
      </c>
      <c r="L38" s="26">
        <v>0</v>
      </c>
      <c r="M38" s="26">
        <v>0</v>
      </c>
      <c r="N38" s="26">
        <v>99.949996948242188</v>
      </c>
      <c r="O38" s="26">
        <v>0</v>
      </c>
      <c r="P38" s="26">
        <v>0</v>
      </c>
      <c r="Q38" s="26">
        <v>0</v>
      </c>
      <c r="R38" s="26">
        <v>0</v>
      </c>
      <c r="S38" s="26">
        <v>175</v>
      </c>
      <c r="T38" s="26">
        <v>0</v>
      </c>
      <c r="U38" s="26">
        <v>0</v>
      </c>
      <c r="V38" s="26">
        <v>0</v>
      </c>
      <c r="W38" s="26">
        <v>0</v>
      </c>
      <c r="X38" s="26">
        <v>27.79000091552734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90</v>
      </c>
      <c r="AF38" s="26">
        <v>9</v>
      </c>
      <c r="AG38" s="26">
        <v>129.9900014102459</v>
      </c>
      <c r="AH38" s="26">
        <v>306.2398079751942</v>
      </c>
      <c r="AI38" s="26">
        <v>159.94925742822508</v>
      </c>
      <c r="AJ38" s="26">
        <v>83.22500067949295</v>
      </c>
      <c r="AK38" s="26">
        <v>25</v>
      </c>
      <c r="AL38" s="30" t="str">
        <f t="shared" si="29"/>
        <v>Suite 2 PSE Only</v>
      </c>
      <c r="AM38" s="25">
        <v>2028</v>
      </c>
      <c r="AN38" s="34">
        <f t="shared" si="30"/>
        <v>466.18906540341925</v>
      </c>
      <c r="AO38" s="34">
        <f t="shared" si="31"/>
        <v>200</v>
      </c>
      <c r="AP38" s="34">
        <f t="shared" si="32"/>
        <v>173.22500067949295</v>
      </c>
      <c r="AQ38" s="34">
        <f t="shared" si="21"/>
        <v>129.9900014102459</v>
      </c>
      <c r="AR38" s="34">
        <f t="shared" si="22"/>
        <v>36.790000915527344</v>
      </c>
      <c r="AS38" s="34">
        <f t="shared" si="23"/>
        <v>0</v>
      </c>
      <c r="AT38" s="34">
        <f t="shared" si="33"/>
        <v>99.949996948242188</v>
      </c>
      <c r="AU38" s="34">
        <f t="shared" si="24"/>
        <v>1100</v>
      </c>
      <c r="AV38" s="34">
        <f t="shared" si="25"/>
        <v>0</v>
      </c>
      <c r="AW38" s="34">
        <f t="shared" si="26"/>
        <v>0</v>
      </c>
      <c r="AX38" s="34">
        <f t="shared" si="27"/>
        <v>273.40000152587891</v>
      </c>
      <c r="AY38" s="34">
        <f t="shared" si="28"/>
        <v>2479.5440668828064</v>
      </c>
      <c r="BA38" s="25">
        <v>2028</v>
      </c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O38" s="41" t="s">
        <v>45</v>
      </c>
      <c r="BP38" s="42">
        <f>BH56</f>
        <v>596</v>
      </c>
    </row>
    <row r="39" spans="2:68" x14ac:dyDescent="0.25">
      <c r="B39" s="27">
        <v>2029</v>
      </c>
      <c r="C39" s="28">
        <v>0</v>
      </c>
      <c r="D39" s="28">
        <v>237</v>
      </c>
      <c r="E39" s="28">
        <v>36.400001525878899</v>
      </c>
      <c r="F39" s="28">
        <v>500</v>
      </c>
      <c r="G39" s="28">
        <v>200</v>
      </c>
      <c r="H39" s="28">
        <v>200</v>
      </c>
      <c r="I39" s="28">
        <v>0</v>
      </c>
      <c r="J39" s="28">
        <v>0</v>
      </c>
      <c r="K39" s="28">
        <v>400</v>
      </c>
      <c r="L39" s="28">
        <v>0</v>
      </c>
      <c r="M39" s="28">
        <v>0</v>
      </c>
      <c r="N39" s="28">
        <v>99.900001525878906</v>
      </c>
      <c r="O39" s="28">
        <v>0</v>
      </c>
      <c r="P39" s="28">
        <v>0</v>
      </c>
      <c r="Q39" s="28">
        <v>0</v>
      </c>
      <c r="R39" s="28">
        <v>0</v>
      </c>
      <c r="S39" s="28">
        <v>200</v>
      </c>
      <c r="T39" s="28">
        <v>0</v>
      </c>
      <c r="U39" s="28">
        <v>0</v>
      </c>
      <c r="V39" s="28">
        <v>0</v>
      </c>
      <c r="W39" s="28">
        <v>0</v>
      </c>
      <c r="X39" s="28">
        <v>30.489999771118161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0</v>
      </c>
      <c r="AE39" s="28">
        <v>120</v>
      </c>
      <c r="AF39" s="28">
        <v>11</v>
      </c>
      <c r="AG39" s="28">
        <v>156.62000143527985</v>
      </c>
      <c r="AH39" s="28">
        <v>357.79003073213073</v>
      </c>
      <c r="AI39" s="28">
        <v>183.18605346904008</v>
      </c>
      <c r="AJ39" s="28">
        <v>83.22500067949295</v>
      </c>
      <c r="AK39" s="28">
        <v>25</v>
      </c>
      <c r="AL39" s="30" t="str">
        <f t="shared" si="29"/>
        <v>Suite 2 PSE Only</v>
      </c>
      <c r="AM39" s="27">
        <v>2029</v>
      </c>
      <c r="AN39" s="35">
        <f t="shared" si="30"/>
        <v>540.97608420117081</v>
      </c>
      <c r="AO39" s="35">
        <f t="shared" si="31"/>
        <v>225</v>
      </c>
      <c r="AP39" s="35">
        <f t="shared" si="32"/>
        <v>203.22500067949295</v>
      </c>
      <c r="AQ39" s="35">
        <f t="shared" si="21"/>
        <v>156.62000143527985</v>
      </c>
      <c r="AR39" s="35">
        <f t="shared" si="22"/>
        <v>41.489999771118164</v>
      </c>
      <c r="AS39" s="35">
        <f t="shared" si="23"/>
        <v>0</v>
      </c>
      <c r="AT39" s="35">
        <f t="shared" si="33"/>
        <v>99.900001525878906</v>
      </c>
      <c r="AU39" s="35">
        <f t="shared" si="24"/>
        <v>1300</v>
      </c>
      <c r="AV39" s="35">
        <f t="shared" si="25"/>
        <v>0</v>
      </c>
      <c r="AW39" s="35">
        <f t="shared" si="26"/>
        <v>0</v>
      </c>
      <c r="AX39" s="35">
        <f t="shared" si="27"/>
        <v>273.40000152587891</v>
      </c>
      <c r="AY39" s="35">
        <f t="shared" si="28"/>
        <v>2840.6110891388198</v>
      </c>
      <c r="BA39" s="27">
        <v>2029</v>
      </c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O39" s="41" t="s">
        <v>50</v>
      </c>
      <c r="BP39" s="42">
        <f>BI56</f>
        <v>3250</v>
      </c>
    </row>
    <row r="40" spans="2:68" x14ac:dyDescent="0.25">
      <c r="B40" s="25">
        <v>2030</v>
      </c>
      <c r="C40" s="26">
        <v>0</v>
      </c>
      <c r="D40" s="26">
        <v>237</v>
      </c>
      <c r="E40" s="26">
        <v>36.400001525878899</v>
      </c>
      <c r="F40" s="26">
        <v>700</v>
      </c>
      <c r="G40" s="26">
        <v>200</v>
      </c>
      <c r="H40" s="26">
        <v>200</v>
      </c>
      <c r="I40" s="26">
        <v>0</v>
      </c>
      <c r="J40" s="26">
        <v>0</v>
      </c>
      <c r="K40" s="26">
        <v>400</v>
      </c>
      <c r="L40" s="26">
        <v>0</v>
      </c>
      <c r="M40" s="26">
        <v>0</v>
      </c>
      <c r="N40" s="26">
        <v>199.84999847412109</v>
      </c>
      <c r="O40" s="26"/>
      <c r="P40" s="26">
        <v>0</v>
      </c>
      <c r="Q40" s="26">
        <v>0</v>
      </c>
      <c r="R40" s="26">
        <v>0</v>
      </c>
      <c r="S40" s="26">
        <v>225</v>
      </c>
      <c r="T40" s="26">
        <v>0</v>
      </c>
      <c r="U40" s="26">
        <v>0</v>
      </c>
      <c r="V40" s="26">
        <v>0</v>
      </c>
      <c r="W40" s="26">
        <v>0</v>
      </c>
      <c r="X40" s="26">
        <v>34.689998626708977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150</v>
      </c>
      <c r="AF40" s="26">
        <v>11</v>
      </c>
      <c r="AG40" s="26">
        <v>182.44999727606773</v>
      </c>
      <c r="AH40" s="26">
        <v>412.5787181774632</v>
      </c>
      <c r="AI40" s="26">
        <v>203.16846574006445</v>
      </c>
      <c r="AJ40" s="26">
        <v>83.22500067949295</v>
      </c>
      <c r="AK40" s="26">
        <v>25</v>
      </c>
      <c r="AL40" s="30" t="str">
        <f t="shared" si="29"/>
        <v>Suite 2 PSE Only</v>
      </c>
      <c r="AM40" s="25">
        <v>2030</v>
      </c>
      <c r="AN40" s="34">
        <f t="shared" si="30"/>
        <v>615.74718391752765</v>
      </c>
      <c r="AO40" s="34">
        <f t="shared" si="31"/>
        <v>250</v>
      </c>
      <c r="AP40" s="34">
        <f t="shared" si="32"/>
        <v>233.22500067949295</v>
      </c>
      <c r="AQ40" s="34">
        <f t="shared" si="21"/>
        <v>182.44999727606773</v>
      </c>
      <c r="AR40" s="34">
        <f t="shared" si="22"/>
        <v>45.689998626708977</v>
      </c>
      <c r="AS40" s="34">
        <f t="shared" si="23"/>
        <v>0</v>
      </c>
      <c r="AT40" s="34">
        <f t="shared" si="33"/>
        <v>199.84999847412109</v>
      </c>
      <c r="AU40" s="34">
        <f t="shared" si="24"/>
        <v>1500</v>
      </c>
      <c r="AV40" s="34">
        <f t="shared" si="25"/>
        <v>0</v>
      </c>
      <c r="AW40" s="34">
        <f t="shared" si="26"/>
        <v>0</v>
      </c>
      <c r="AX40" s="34">
        <f t="shared" si="27"/>
        <v>273.40000152587891</v>
      </c>
      <c r="AY40" s="34">
        <f t="shared" si="28"/>
        <v>3300.3621804997974</v>
      </c>
      <c r="BA40" s="25">
        <v>2030</v>
      </c>
      <c r="BB40" s="34">
        <f t="shared" ref="BB40:BL40" si="36">AN40-BB35</f>
        <v>359.86022108133682</v>
      </c>
      <c r="BC40" s="34">
        <f t="shared" si="36"/>
        <v>125</v>
      </c>
      <c r="BD40" s="34">
        <f t="shared" si="36"/>
        <v>150</v>
      </c>
      <c r="BE40" s="34">
        <f t="shared" si="36"/>
        <v>153.77999758720398</v>
      </c>
      <c r="BF40" s="34">
        <f t="shared" si="36"/>
        <v>23.599998474121087</v>
      </c>
      <c r="BG40" s="34">
        <f t="shared" si="36"/>
        <v>0</v>
      </c>
      <c r="BH40" s="34">
        <f t="shared" si="36"/>
        <v>199.84999847412109</v>
      </c>
      <c r="BI40" s="34">
        <f t="shared" si="36"/>
        <v>1000</v>
      </c>
      <c r="BJ40" s="34">
        <f t="shared" si="36"/>
        <v>0</v>
      </c>
      <c r="BK40" s="34">
        <f t="shared" si="36"/>
        <v>0</v>
      </c>
      <c r="BL40" s="34">
        <f t="shared" si="36"/>
        <v>273.40000152587891</v>
      </c>
      <c r="BM40" s="34">
        <f t="shared" ref="BM40" si="37">AY40-BM35</f>
        <v>2285.490217142662</v>
      </c>
      <c r="BO40" s="41" t="s">
        <v>60</v>
      </c>
      <c r="BP40" s="42">
        <f>BJ56</f>
        <v>500</v>
      </c>
    </row>
    <row r="41" spans="2:68" x14ac:dyDescent="0.25">
      <c r="B41" s="27">
        <v>2031</v>
      </c>
      <c r="C41" s="28">
        <v>0</v>
      </c>
      <c r="D41" s="28">
        <v>237</v>
      </c>
      <c r="E41" s="28">
        <v>36.400001525878899</v>
      </c>
      <c r="F41" s="28">
        <v>700</v>
      </c>
      <c r="G41" s="28">
        <v>200</v>
      </c>
      <c r="H41" s="28">
        <v>200</v>
      </c>
      <c r="I41" s="28">
        <v>0</v>
      </c>
      <c r="J41" s="28">
        <v>0</v>
      </c>
      <c r="K41" s="28">
        <v>400</v>
      </c>
      <c r="L41" s="28">
        <v>0</v>
      </c>
      <c r="M41" s="28">
        <v>0</v>
      </c>
      <c r="N41" s="28">
        <v>299.75</v>
      </c>
      <c r="O41" s="28">
        <v>0</v>
      </c>
      <c r="P41" s="28">
        <v>0</v>
      </c>
      <c r="Q41" s="28">
        <v>0</v>
      </c>
      <c r="R41" s="28">
        <v>0</v>
      </c>
      <c r="S41" s="28">
        <v>250</v>
      </c>
      <c r="T41" s="28">
        <v>0</v>
      </c>
      <c r="U41" s="28">
        <v>0</v>
      </c>
      <c r="V41" s="28">
        <v>0</v>
      </c>
      <c r="W41" s="28">
        <v>0</v>
      </c>
      <c r="X41" s="28">
        <v>38.060001373291023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180</v>
      </c>
      <c r="AF41" s="28">
        <v>12.069999694824221</v>
      </c>
      <c r="AG41" s="28">
        <v>195.28000086545944</v>
      </c>
      <c r="AH41" s="28">
        <v>469.39263167865727</v>
      </c>
      <c r="AI41" s="28">
        <v>226.96260138154966</v>
      </c>
      <c r="AJ41" s="28">
        <v>83.22500067949295</v>
      </c>
      <c r="AK41" s="28">
        <v>25</v>
      </c>
      <c r="AL41" s="30" t="str">
        <f t="shared" si="29"/>
        <v>Suite 2 PSE Only</v>
      </c>
      <c r="AM41" s="27">
        <v>2031</v>
      </c>
      <c r="AN41" s="35">
        <f t="shared" si="30"/>
        <v>696.35523306020696</v>
      </c>
      <c r="AO41" s="35">
        <f t="shared" si="31"/>
        <v>275</v>
      </c>
      <c r="AP41" s="35">
        <f t="shared" si="32"/>
        <v>263.22500067949295</v>
      </c>
      <c r="AQ41" s="35">
        <f t="shared" si="21"/>
        <v>195.28000086545944</v>
      </c>
      <c r="AR41" s="35">
        <f t="shared" si="22"/>
        <v>50.130001068115241</v>
      </c>
      <c r="AS41" s="35">
        <f t="shared" si="23"/>
        <v>0</v>
      </c>
      <c r="AT41" s="35">
        <f t="shared" si="33"/>
        <v>299.75</v>
      </c>
      <c r="AU41" s="35">
        <f t="shared" si="24"/>
        <v>1500</v>
      </c>
      <c r="AV41" s="35">
        <f t="shared" si="25"/>
        <v>0</v>
      </c>
      <c r="AW41" s="35">
        <f t="shared" si="26"/>
        <v>0</v>
      </c>
      <c r="AX41" s="35">
        <f t="shared" si="27"/>
        <v>273.40000152587891</v>
      </c>
      <c r="AY41" s="35">
        <f t="shared" si="28"/>
        <v>3553.1402371991535</v>
      </c>
      <c r="BA41" s="27">
        <v>2031</v>
      </c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O41" s="41" t="s">
        <v>61</v>
      </c>
      <c r="BP41" s="42">
        <f>BK56</f>
        <v>0</v>
      </c>
    </row>
    <row r="42" spans="2:68" x14ac:dyDescent="0.25">
      <c r="B42" s="25">
        <v>2032</v>
      </c>
      <c r="C42" s="26">
        <v>0</v>
      </c>
      <c r="D42" s="26">
        <v>237</v>
      </c>
      <c r="E42" s="26">
        <v>36.400001525878899</v>
      </c>
      <c r="F42" s="26">
        <v>800</v>
      </c>
      <c r="G42" s="26">
        <v>200</v>
      </c>
      <c r="H42" s="26">
        <v>200</v>
      </c>
      <c r="I42" s="26">
        <v>0</v>
      </c>
      <c r="J42" s="26">
        <v>0</v>
      </c>
      <c r="K42" s="26">
        <v>400</v>
      </c>
      <c r="L42" s="26">
        <v>0</v>
      </c>
      <c r="M42" s="26">
        <v>0</v>
      </c>
      <c r="N42" s="26">
        <v>299.59999847412109</v>
      </c>
      <c r="O42" s="26">
        <v>0</v>
      </c>
      <c r="P42" s="26">
        <v>0</v>
      </c>
      <c r="Q42" s="26">
        <v>0</v>
      </c>
      <c r="R42" s="26">
        <v>0</v>
      </c>
      <c r="S42" s="26">
        <v>250</v>
      </c>
      <c r="T42" s="26">
        <v>0</v>
      </c>
      <c r="U42" s="26">
        <v>0</v>
      </c>
      <c r="V42" s="26">
        <v>0</v>
      </c>
      <c r="W42" s="26">
        <v>0</v>
      </c>
      <c r="X42" s="26">
        <v>41.630001068115227</v>
      </c>
      <c r="Y42" s="26">
        <v>125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210</v>
      </c>
      <c r="AF42" s="26">
        <v>13.19999980926514</v>
      </c>
      <c r="AG42" s="26">
        <v>197.81999689340591</v>
      </c>
      <c r="AH42" s="26">
        <v>496.96755722482067</v>
      </c>
      <c r="AI42" s="26">
        <v>259.04094554525142</v>
      </c>
      <c r="AJ42" s="26">
        <v>83.22500067949295</v>
      </c>
      <c r="AK42" s="26">
        <v>25</v>
      </c>
      <c r="AL42" s="30" t="str">
        <f t="shared" si="29"/>
        <v>Suite 2 PSE Only</v>
      </c>
      <c r="AM42" s="25">
        <v>2032</v>
      </c>
      <c r="AN42" s="34">
        <f t="shared" si="30"/>
        <v>756.00850277007203</v>
      </c>
      <c r="AO42" s="34">
        <f t="shared" si="31"/>
        <v>275</v>
      </c>
      <c r="AP42" s="34">
        <f t="shared" si="32"/>
        <v>293.22500067949295</v>
      </c>
      <c r="AQ42" s="34">
        <f t="shared" si="21"/>
        <v>197.81999689340591</v>
      </c>
      <c r="AR42" s="34">
        <f t="shared" si="22"/>
        <v>54.830000877380371</v>
      </c>
      <c r="AS42" s="34">
        <f t="shared" si="23"/>
        <v>0</v>
      </c>
      <c r="AT42" s="34">
        <f t="shared" si="33"/>
        <v>299.59999847412109</v>
      </c>
      <c r="AU42" s="34">
        <f t="shared" si="24"/>
        <v>1600</v>
      </c>
      <c r="AV42" s="34">
        <f t="shared" si="25"/>
        <v>125</v>
      </c>
      <c r="AW42" s="34">
        <f t="shared" si="26"/>
        <v>0</v>
      </c>
      <c r="AX42" s="34">
        <f t="shared" si="27"/>
        <v>273.40000152587891</v>
      </c>
      <c r="AY42" s="34">
        <f t="shared" si="28"/>
        <v>3874.8835012203513</v>
      </c>
      <c r="BA42" s="25">
        <v>2032</v>
      </c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O42" s="41" t="s">
        <v>48</v>
      </c>
      <c r="BP42" s="42">
        <f>BL56</f>
        <v>765.60000228881836</v>
      </c>
    </row>
    <row r="43" spans="2:68" x14ac:dyDescent="0.25">
      <c r="B43" s="27">
        <v>2033</v>
      </c>
      <c r="C43" s="28">
        <v>0</v>
      </c>
      <c r="D43" s="28">
        <v>237</v>
      </c>
      <c r="E43" s="28">
        <v>36.400001525878899</v>
      </c>
      <c r="F43" s="28">
        <v>800</v>
      </c>
      <c r="G43" s="28">
        <v>200</v>
      </c>
      <c r="H43" s="28">
        <v>200</v>
      </c>
      <c r="I43" s="28">
        <v>0</v>
      </c>
      <c r="J43" s="28">
        <v>0</v>
      </c>
      <c r="K43" s="28">
        <v>400</v>
      </c>
      <c r="L43" s="28">
        <v>0</v>
      </c>
      <c r="M43" s="28">
        <v>0</v>
      </c>
      <c r="N43" s="28">
        <v>399.44999694824219</v>
      </c>
      <c r="O43" s="28">
        <v>0</v>
      </c>
      <c r="P43" s="28">
        <v>0</v>
      </c>
      <c r="Q43" s="28">
        <v>0</v>
      </c>
      <c r="R43" s="28">
        <v>0</v>
      </c>
      <c r="S43" s="28">
        <v>250</v>
      </c>
      <c r="T43" s="28">
        <v>0</v>
      </c>
      <c r="U43" s="28">
        <v>0</v>
      </c>
      <c r="V43" s="28">
        <v>0</v>
      </c>
      <c r="W43" s="28">
        <v>0</v>
      </c>
      <c r="X43" s="28">
        <v>44.919998168945313</v>
      </c>
      <c r="Y43" s="28">
        <v>125</v>
      </c>
      <c r="Z43" s="28">
        <v>0</v>
      </c>
      <c r="AA43" s="28">
        <v>0</v>
      </c>
      <c r="AB43" s="28">
        <v>0</v>
      </c>
      <c r="AC43" s="28">
        <v>0</v>
      </c>
      <c r="AD43" s="28">
        <v>0</v>
      </c>
      <c r="AE43" s="28">
        <v>240</v>
      </c>
      <c r="AF43" s="28">
        <v>14.25</v>
      </c>
      <c r="AG43" s="28">
        <v>200.250004529953</v>
      </c>
      <c r="AH43" s="28">
        <v>524.96585539396233</v>
      </c>
      <c r="AI43" s="28">
        <v>299.97382252740357</v>
      </c>
      <c r="AJ43" s="28">
        <v>83.22500067949295</v>
      </c>
      <c r="AK43" s="28">
        <v>25</v>
      </c>
      <c r="AL43" s="30" t="str">
        <f t="shared" si="29"/>
        <v>Suite 2 PSE Only</v>
      </c>
      <c r="AM43" s="27">
        <v>2033</v>
      </c>
      <c r="AN43" s="35">
        <f t="shared" si="30"/>
        <v>824.93967792136596</v>
      </c>
      <c r="AO43" s="35">
        <f t="shared" si="31"/>
        <v>275</v>
      </c>
      <c r="AP43" s="35">
        <f t="shared" si="32"/>
        <v>323.22500067949295</v>
      </c>
      <c r="AQ43" s="35">
        <f t="shared" si="21"/>
        <v>200.250004529953</v>
      </c>
      <c r="AR43" s="35">
        <f t="shared" si="22"/>
        <v>59.169998168945313</v>
      </c>
      <c r="AS43" s="35">
        <f t="shared" si="23"/>
        <v>0</v>
      </c>
      <c r="AT43" s="35">
        <f t="shared" si="33"/>
        <v>399.44999694824219</v>
      </c>
      <c r="AU43" s="35">
        <f t="shared" si="24"/>
        <v>1600</v>
      </c>
      <c r="AV43" s="35">
        <f t="shared" si="25"/>
        <v>125</v>
      </c>
      <c r="AW43" s="35">
        <f t="shared" si="26"/>
        <v>0</v>
      </c>
      <c r="AX43" s="35">
        <f t="shared" si="27"/>
        <v>273.40000152587891</v>
      </c>
      <c r="AY43" s="35">
        <f t="shared" si="28"/>
        <v>4080.4346797738781</v>
      </c>
      <c r="BA43" s="27">
        <v>2033</v>
      </c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</row>
    <row r="44" spans="2:68" x14ac:dyDescent="0.25">
      <c r="B44" s="25">
        <v>2034</v>
      </c>
      <c r="C44" s="26">
        <v>0</v>
      </c>
      <c r="D44" s="26">
        <v>474</v>
      </c>
      <c r="E44" s="26">
        <v>36.400001525878899</v>
      </c>
      <c r="F44" s="26">
        <v>800</v>
      </c>
      <c r="G44" s="26">
        <v>200</v>
      </c>
      <c r="H44" s="26">
        <v>200</v>
      </c>
      <c r="I44" s="26">
        <v>0</v>
      </c>
      <c r="J44" s="26">
        <v>0</v>
      </c>
      <c r="K44" s="26">
        <v>400</v>
      </c>
      <c r="L44" s="26">
        <v>0</v>
      </c>
      <c r="M44" s="26">
        <v>0</v>
      </c>
      <c r="N44" s="26">
        <v>499.25</v>
      </c>
      <c r="O44" s="26">
        <v>0</v>
      </c>
      <c r="P44" s="26">
        <v>0</v>
      </c>
      <c r="Q44" s="26">
        <v>0</v>
      </c>
      <c r="R44" s="26">
        <v>0</v>
      </c>
      <c r="S44" s="26">
        <v>250</v>
      </c>
      <c r="T44" s="26">
        <v>0</v>
      </c>
      <c r="U44" s="26">
        <v>0</v>
      </c>
      <c r="V44" s="26">
        <v>0</v>
      </c>
      <c r="W44" s="26">
        <v>0</v>
      </c>
      <c r="X44" s="26">
        <v>48.389999389648438</v>
      </c>
      <c r="Y44" s="26">
        <v>125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270</v>
      </c>
      <c r="AF44" s="26">
        <v>15.340000152587891</v>
      </c>
      <c r="AG44" s="26">
        <v>202.68000251054764</v>
      </c>
      <c r="AH44" s="26">
        <v>555.72839171180271</v>
      </c>
      <c r="AI44" s="26">
        <v>348.29111263068853</v>
      </c>
      <c r="AJ44" s="26">
        <v>83.22500067949295</v>
      </c>
      <c r="AK44" s="26">
        <v>25</v>
      </c>
      <c r="AL44" s="30" t="str">
        <f t="shared" si="29"/>
        <v>Suite 2 PSE Only</v>
      </c>
      <c r="AM44" s="25">
        <v>2034</v>
      </c>
      <c r="AN44" s="34">
        <f t="shared" si="30"/>
        <v>904.01950434249125</v>
      </c>
      <c r="AO44" s="34">
        <f t="shared" si="31"/>
        <v>275</v>
      </c>
      <c r="AP44" s="34">
        <f t="shared" si="32"/>
        <v>353.22500067949295</v>
      </c>
      <c r="AQ44" s="34">
        <f t="shared" si="21"/>
        <v>202.68000251054764</v>
      </c>
      <c r="AR44" s="34">
        <f t="shared" si="22"/>
        <v>63.729999542236328</v>
      </c>
      <c r="AS44" s="34">
        <f t="shared" si="23"/>
        <v>0</v>
      </c>
      <c r="AT44" s="34">
        <f t="shared" si="33"/>
        <v>499.25</v>
      </c>
      <c r="AU44" s="34">
        <f t="shared" si="24"/>
        <v>1600</v>
      </c>
      <c r="AV44" s="34">
        <f t="shared" si="25"/>
        <v>125</v>
      </c>
      <c r="AW44" s="34">
        <f t="shared" si="26"/>
        <v>0</v>
      </c>
      <c r="AX44" s="34">
        <f t="shared" si="27"/>
        <v>510.40000152587891</v>
      </c>
      <c r="AY44" s="34">
        <f t="shared" si="28"/>
        <v>4533.3045086006468</v>
      </c>
      <c r="BA44" s="25">
        <v>2034</v>
      </c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</row>
    <row r="45" spans="2:68" x14ac:dyDescent="0.25">
      <c r="B45" s="27">
        <v>2035</v>
      </c>
      <c r="C45" s="28">
        <v>0</v>
      </c>
      <c r="D45" s="28">
        <v>474</v>
      </c>
      <c r="E45" s="28">
        <v>36.400001525878899</v>
      </c>
      <c r="F45" s="28">
        <v>800</v>
      </c>
      <c r="G45" s="28">
        <v>200</v>
      </c>
      <c r="H45" s="28">
        <v>200</v>
      </c>
      <c r="I45" s="28">
        <v>0</v>
      </c>
      <c r="J45" s="28">
        <v>0</v>
      </c>
      <c r="K45" s="28">
        <v>400</v>
      </c>
      <c r="L45" s="28">
        <v>0</v>
      </c>
      <c r="M45" s="28">
        <v>0</v>
      </c>
      <c r="N45" s="28">
        <v>599</v>
      </c>
      <c r="O45" s="28">
        <v>0</v>
      </c>
      <c r="P45" s="28">
        <v>0</v>
      </c>
      <c r="Q45" s="28">
        <v>0</v>
      </c>
      <c r="R45" s="28">
        <v>0</v>
      </c>
      <c r="S45" s="28">
        <v>250</v>
      </c>
      <c r="T45" s="28">
        <v>0</v>
      </c>
      <c r="U45" s="28">
        <v>0</v>
      </c>
      <c r="V45" s="28">
        <v>0</v>
      </c>
      <c r="W45" s="28">
        <v>0</v>
      </c>
      <c r="X45" s="28">
        <v>51.919998168945313</v>
      </c>
      <c r="Y45" s="28">
        <v>250</v>
      </c>
      <c r="Z45" s="28">
        <v>0</v>
      </c>
      <c r="AA45" s="28">
        <v>0</v>
      </c>
      <c r="AB45" s="28">
        <v>0</v>
      </c>
      <c r="AC45" s="28">
        <v>0</v>
      </c>
      <c r="AD45" s="28">
        <v>0</v>
      </c>
      <c r="AE45" s="28">
        <v>300</v>
      </c>
      <c r="AF45" s="28">
        <v>16.469999313354489</v>
      </c>
      <c r="AG45" s="28">
        <v>205.21999967098236</v>
      </c>
      <c r="AH45" s="28">
        <v>584.11534265681462</v>
      </c>
      <c r="AI45" s="28">
        <v>390.7691705807274</v>
      </c>
      <c r="AJ45" s="28">
        <v>83.22500067949295</v>
      </c>
      <c r="AK45" s="28">
        <v>25</v>
      </c>
      <c r="AL45" s="30" t="str">
        <f t="shared" si="29"/>
        <v>Suite 2 PSE Only</v>
      </c>
      <c r="AM45" s="27">
        <v>2035</v>
      </c>
      <c r="AN45" s="35">
        <f t="shared" si="30"/>
        <v>974.88451323754202</v>
      </c>
      <c r="AO45" s="35">
        <f t="shared" si="31"/>
        <v>275</v>
      </c>
      <c r="AP45" s="35">
        <f t="shared" si="32"/>
        <v>383.22500067949295</v>
      </c>
      <c r="AQ45" s="35">
        <f t="shared" si="21"/>
        <v>205.21999967098236</v>
      </c>
      <c r="AR45" s="35">
        <f t="shared" si="22"/>
        <v>68.389997482299805</v>
      </c>
      <c r="AS45" s="35">
        <f t="shared" si="23"/>
        <v>0</v>
      </c>
      <c r="AT45" s="35">
        <f t="shared" si="33"/>
        <v>599</v>
      </c>
      <c r="AU45" s="35">
        <f t="shared" si="24"/>
        <v>1600</v>
      </c>
      <c r="AV45" s="35">
        <f t="shared" si="25"/>
        <v>250</v>
      </c>
      <c r="AW45" s="35">
        <f t="shared" si="26"/>
        <v>0</v>
      </c>
      <c r="AX45" s="35">
        <f t="shared" si="27"/>
        <v>510.40000152587891</v>
      </c>
      <c r="AY45" s="35">
        <f t="shared" si="28"/>
        <v>4866.1195125961958</v>
      </c>
      <c r="BA45" s="27">
        <v>2035</v>
      </c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</row>
    <row r="46" spans="2:68" x14ac:dyDescent="0.25">
      <c r="B46" s="25">
        <v>2036</v>
      </c>
      <c r="C46" s="26">
        <v>0</v>
      </c>
      <c r="D46" s="26">
        <v>474</v>
      </c>
      <c r="E46" s="26">
        <v>36.400001525878899</v>
      </c>
      <c r="F46" s="26">
        <v>1000</v>
      </c>
      <c r="G46" s="26">
        <v>200</v>
      </c>
      <c r="H46" s="26">
        <v>200</v>
      </c>
      <c r="I46" s="26">
        <v>0</v>
      </c>
      <c r="J46" s="26">
        <v>0</v>
      </c>
      <c r="K46" s="26">
        <v>400</v>
      </c>
      <c r="L46" s="26">
        <v>0</v>
      </c>
      <c r="M46" s="26">
        <v>0</v>
      </c>
      <c r="N46" s="26">
        <v>598.69999694824219</v>
      </c>
      <c r="O46" s="26">
        <v>0</v>
      </c>
      <c r="P46" s="26">
        <v>0</v>
      </c>
      <c r="Q46" s="26">
        <v>0</v>
      </c>
      <c r="R46" s="26">
        <v>0</v>
      </c>
      <c r="S46" s="26">
        <v>250</v>
      </c>
      <c r="T46" s="26">
        <v>0</v>
      </c>
      <c r="U46" s="26">
        <v>0</v>
      </c>
      <c r="V46" s="26">
        <v>0</v>
      </c>
      <c r="W46" s="26">
        <v>0</v>
      </c>
      <c r="X46" s="26">
        <v>55.459999084472663</v>
      </c>
      <c r="Y46" s="26">
        <v>250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330</v>
      </c>
      <c r="AF46" s="26">
        <v>17.590000152587891</v>
      </c>
      <c r="AG46" s="26">
        <v>205.11000263690948</v>
      </c>
      <c r="AH46" s="26">
        <v>613.46955324942508</v>
      </c>
      <c r="AI46" s="26">
        <v>409.22194948772494</v>
      </c>
      <c r="AJ46" s="26">
        <v>83.22500067949295</v>
      </c>
      <c r="AK46" s="26">
        <v>25</v>
      </c>
      <c r="AL46" s="30" t="str">
        <f t="shared" si="29"/>
        <v>Suite 2 PSE Only</v>
      </c>
      <c r="AM46" s="25">
        <v>2036</v>
      </c>
      <c r="AN46" s="34">
        <f t="shared" si="30"/>
        <v>1022.69150273715</v>
      </c>
      <c r="AO46" s="34">
        <f t="shared" si="31"/>
        <v>275</v>
      </c>
      <c r="AP46" s="34">
        <f t="shared" si="32"/>
        <v>413.22500067949295</v>
      </c>
      <c r="AQ46" s="34">
        <f t="shared" si="21"/>
        <v>205.11000263690948</v>
      </c>
      <c r="AR46" s="34">
        <f t="shared" si="22"/>
        <v>73.049999237060547</v>
      </c>
      <c r="AS46" s="34">
        <f t="shared" si="23"/>
        <v>0</v>
      </c>
      <c r="AT46" s="34">
        <f t="shared" si="33"/>
        <v>598.69999694824219</v>
      </c>
      <c r="AU46" s="34">
        <f t="shared" si="24"/>
        <v>1800</v>
      </c>
      <c r="AV46" s="34">
        <f t="shared" si="25"/>
        <v>250</v>
      </c>
      <c r="AW46" s="34">
        <f t="shared" si="26"/>
        <v>0</v>
      </c>
      <c r="AX46" s="34">
        <f t="shared" si="27"/>
        <v>510.40000152587891</v>
      </c>
      <c r="AY46" s="34">
        <f t="shared" si="28"/>
        <v>5148.1765037647347</v>
      </c>
      <c r="BA46" s="25">
        <v>2036</v>
      </c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</row>
    <row r="47" spans="2:68" x14ac:dyDescent="0.25">
      <c r="B47" s="27">
        <v>2037</v>
      </c>
      <c r="C47" s="28">
        <v>0</v>
      </c>
      <c r="D47" s="28">
        <v>474</v>
      </c>
      <c r="E47" s="28">
        <v>36.400001525878899</v>
      </c>
      <c r="F47" s="28">
        <v>1200</v>
      </c>
      <c r="G47" s="28">
        <v>200</v>
      </c>
      <c r="H47" s="28">
        <v>200</v>
      </c>
      <c r="I47" s="28">
        <v>0</v>
      </c>
      <c r="J47" s="28">
        <v>0</v>
      </c>
      <c r="K47" s="28">
        <v>400</v>
      </c>
      <c r="L47" s="28">
        <v>0</v>
      </c>
      <c r="M47" s="28">
        <v>0</v>
      </c>
      <c r="N47" s="28">
        <v>598.40000152587891</v>
      </c>
      <c r="O47" s="28">
        <v>0</v>
      </c>
      <c r="P47" s="28">
        <v>0</v>
      </c>
      <c r="Q47" s="28">
        <v>0</v>
      </c>
      <c r="R47" s="28">
        <v>0</v>
      </c>
      <c r="S47" s="28">
        <v>250</v>
      </c>
      <c r="T47" s="28">
        <v>0</v>
      </c>
      <c r="U47" s="28">
        <v>0</v>
      </c>
      <c r="V47" s="28">
        <v>0</v>
      </c>
      <c r="W47" s="28">
        <v>0</v>
      </c>
      <c r="X47" s="28">
        <v>58.759998321533203</v>
      </c>
      <c r="Y47" s="28">
        <v>250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8">
        <v>360</v>
      </c>
      <c r="AF47" s="28">
        <v>18.629999160766602</v>
      </c>
      <c r="AG47" s="28">
        <v>203.74000132083893</v>
      </c>
      <c r="AH47" s="28">
        <v>641.82474307177631</v>
      </c>
      <c r="AI47" s="28">
        <v>455.13238293578956</v>
      </c>
      <c r="AJ47" s="28">
        <v>83.22500067949295</v>
      </c>
      <c r="AK47" s="28">
        <v>25</v>
      </c>
      <c r="AL47" s="30" t="str">
        <f t="shared" si="29"/>
        <v>Suite 2 PSE Only</v>
      </c>
      <c r="AM47" s="27">
        <v>2037</v>
      </c>
      <c r="AN47" s="35">
        <f t="shared" si="30"/>
        <v>1096.9571260075659</v>
      </c>
      <c r="AO47" s="35">
        <f t="shared" si="31"/>
        <v>275</v>
      </c>
      <c r="AP47" s="35">
        <f t="shared" si="32"/>
        <v>443.22500067949295</v>
      </c>
      <c r="AQ47" s="35">
        <f t="shared" si="21"/>
        <v>203.74000132083893</v>
      </c>
      <c r="AR47" s="35">
        <f t="shared" si="22"/>
        <v>77.389997482299805</v>
      </c>
      <c r="AS47" s="35">
        <f t="shared" si="23"/>
        <v>0</v>
      </c>
      <c r="AT47" s="35">
        <f t="shared" si="33"/>
        <v>598.40000152587891</v>
      </c>
      <c r="AU47" s="35">
        <f t="shared" si="24"/>
        <v>2000</v>
      </c>
      <c r="AV47" s="35">
        <f t="shared" si="25"/>
        <v>250</v>
      </c>
      <c r="AW47" s="35">
        <f t="shared" si="26"/>
        <v>0</v>
      </c>
      <c r="AX47" s="35">
        <f t="shared" si="27"/>
        <v>510.40000152587891</v>
      </c>
      <c r="AY47" s="35">
        <f t="shared" si="28"/>
        <v>5455.1121285419558</v>
      </c>
      <c r="BA47" s="27">
        <v>2037</v>
      </c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</row>
    <row r="48" spans="2:68" x14ac:dyDescent="0.25">
      <c r="B48" s="25">
        <v>2038</v>
      </c>
      <c r="C48" s="26">
        <v>0</v>
      </c>
      <c r="D48" s="26">
        <v>474</v>
      </c>
      <c r="E48" s="26">
        <v>36.400001525878899</v>
      </c>
      <c r="F48" s="26">
        <v>1300</v>
      </c>
      <c r="G48" s="26">
        <v>200</v>
      </c>
      <c r="H48" s="26">
        <v>200</v>
      </c>
      <c r="I48" s="26">
        <v>0</v>
      </c>
      <c r="J48" s="26">
        <v>0</v>
      </c>
      <c r="K48" s="26">
        <v>400</v>
      </c>
      <c r="L48" s="26">
        <v>0</v>
      </c>
      <c r="M48" s="26">
        <v>0</v>
      </c>
      <c r="N48" s="26">
        <v>598.09999847412109</v>
      </c>
      <c r="O48" s="26">
        <v>0</v>
      </c>
      <c r="P48" s="26">
        <v>0</v>
      </c>
      <c r="Q48" s="26">
        <v>0</v>
      </c>
      <c r="R48" s="26">
        <v>0</v>
      </c>
      <c r="S48" s="26">
        <v>250</v>
      </c>
      <c r="T48" s="26">
        <v>0</v>
      </c>
      <c r="U48" s="26">
        <v>0</v>
      </c>
      <c r="V48" s="26">
        <v>0</v>
      </c>
      <c r="W48" s="26">
        <v>0</v>
      </c>
      <c r="X48" s="26">
        <v>62.220001220703118</v>
      </c>
      <c r="Y48" s="26">
        <v>250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6">
        <v>390</v>
      </c>
      <c r="AF48" s="26">
        <v>19.729999542236332</v>
      </c>
      <c r="AG48" s="26">
        <v>202.2799990773201</v>
      </c>
      <c r="AH48" s="26">
        <v>668.61546698234986</v>
      </c>
      <c r="AI48" s="26">
        <v>503.62199163829791</v>
      </c>
      <c r="AJ48" s="26">
        <v>83.22500067949295</v>
      </c>
      <c r="AK48" s="26">
        <v>25</v>
      </c>
      <c r="AL48" s="30" t="str">
        <f t="shared" si="29"/>
        <v>Suite 2 PSE Only</v>
      </c>
      <c r="AM48" s="25">
        <v>2038</v>
      </c>
      <c r="AN48" s="34">
        <f t="shared" si="30"/>
        <v>1172.2374586206479</v>
      </c>
      <c r="AO48" s="34">
        <f t="shared" si="31"/>
        <v>275</v>
      </c>
      <c r="AP48" s="34">
        <f t="shared" si="32"/>
        <v>473.22500067949295</v>
      </c>
      <c r="AQ48" s="34">
        <f t="shared" si="21"/>
        <v>202.2799990773201</v>
      </c>
      <c r="AR48" s="34">
        <f t="shared" si="22"/>
        <v>81.950000762939453</v>
      </c>
      <c r="AS48" s="34">
        <f t="shared" si="23"/>
        <v>0</v>
      </c>
      <c r="AT48" s="34">
        <f t="shared" si="33"/>
        <v>598.09999847412109</v>
      </c>
      <c r="AU48" s="34">
        <f t="shared" si="24"/>
        <v>2100</v>
      </c>
      <c r="AV48" s="34">
        <f t="shared" si="25"/>
        <v>250</v>
      </c>
      <c r="AW48" s="34">
        <f t="shared" si="26"/>
        <v>0</v>
      </c>
      <c r="AX48" s="34">
        <f t="shared" si="27"/>
        <v>510.40000152587891</v>
      </c>
      <c r="AY48" s="34">
        <f t="shared" si="28"/>
        <v>5663.1924591404004</v>
      </c>
      <c r="BA48" s="25">
        <v>2038</v>
      </c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</row>
    <row r="49" spans="2:68" x14ac:dyDescent="0.25">
      <c r="B49" s="27">
        <v>2039</v>
      </c>
      <c r="C49" s="28">
        <v>0</v>
      </c>
      <c r="D49" s="28">
        <v>474</v>
      </c>
      <c r="E49" s="28">
        <v>54.600002288818345</v>
      </c>
      <c r="F49" s="28">
        <v>1400</v>
      </c>
      <c r="G49" s="28">
        <v>200</v>
      </c>
      <c r="H49" s="28">
        <v>200</v>
      </c>
      <c r="I49" s="28">
        <v>0</v>
      </c>
      <c r="J49" s="28">
        <v>0</v>
      </c>
      <c r="K49" s="28">
        <v>400</v>
      </c>
      <c r="L49" s="28">
        <v>0</v>
      </c>
      <c r="M49" s="28">
        <v>0</v>
      </c>
      <c r="N49" s="28">
        <v>597.80000305175781</v>
      </c>
      <c r="O49" s="28">
        <v>0</v>
      </c>
      <c r="P49" s="28">
        <v>0</v>
      </c>
      <c r="Q49" s="28">
        <v>0</v>
      </c>
      <c r="R49" s="28">
        <v>0</v>
      </c>
      <c r="S49" s="28">
        <v>250</v>
      </c>
      <c r="T49" s="28">
        <v>75</v>
      </c>
      <c r="U49" s="28">
        <v>0</v>
      </c>
      <c r="V49" s="28">
        <v>0</v>
      </c>
      <c r="W49" s="28">
        <v>0</v>
      </c>
      <c r="X49" s="28">
        <v>65.650001525878906</v>
      </c>
      <c r="Y49" s="28">
        <v>250</v>
      </c>
      <c r="Z49" s="28">
        <v>0</v>
      </c>
      <c r="AA49" s="28">
        <v>0</v>
      </c>
      <c r="AB49" s="28">
        <v>0</v>
      </c>
      <c r="AC49" s="28">
        <v>0</v>
      </c>
      <c r="AD49" s="28">
        <v>0</v>
      </c>
      <c r="AE49" s="28">
        <v>420</v>
      </c>
      <c r="AF49" s="28">
        <v>20.819999694824219</v>
      </c>
      <c r="AG49" s="28">
        <v>203.30000323057175</v>
      </c>
      <c r="AH49" s="28">
        <v>695.50587983569119</v>
      </c>
      <c r="AI49" s="28">
        <v>567.04502237397264</v>
      </c>
      <c r="AJ49" s="28">
        <v>83.22500067949295</v>
      </c>
      <c r="AK49" s="28">
        <v>25</v>
      </c>
      <c r="AL49" s="30" t="str">
        <f t="shared" si="29"/>
        <v>Suite 2 PSE Only</v>
      </c>
      <c r="AM49" s="27">
        <v>2039</v>
      </c>
      <c r="AN49" s="35">
        <f t="shared" si="30"/>
        <v>1262.5509022096639</v>
      </c>
      <c r="AO49" s="35">
        <f t="shared" si="31"/>
        <v>350</v>
      </c>
      <c r="AP49" s="35">
        <f t="shared" si="32"/>
        <v>503.22500067949295</v>
      </c>
      <c r="AQ49" s="35">
        <f t="shared" si="21"/>
        <v>203.30000323057175</v>
      </c>
      <c r="AR49" s="35">
        <f t="shared" si="22"/>
        <v>86.470001220703125</v>
      </c>
      <c r="AS49" s="35">
        <f t="shared" si="23"/>
        <v>0</v>
      </c>
      <c r="AT49" s="35">
        <f t="shared" si="33"/>
        <v>597.80000305175781</v>
      </c>
      <c r="AU49" s="35">
        <f t="shared" si="24"/>
        <v>2200</v>
      </c>
      <c r="AV49" s="35">
        <f t="shared" si="25"/>
        <v>250</v>
      </c>
      <c r="AW49" s="35">
        <f t="shared" si="26"/>
        <v>0</v>
      </c>
      <c r="AX49" s="35">
        <f t="shared" si="27"/>
        <v>528.60000228881836</v>
      </c>
      <c r="AY49" s="35">
        <f t="shared" si="28"/>
        <v>5981.9459126810079</v>
      </c>
      <c r="BA49" s="27">
        <v>2039</v>
      </c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</row>
    <row r="50" spans="2:68" x14ac:dyDescent="0.25">
      <c r="B50" s="25">
        <v>2040</v>
      </c>
      <c r="C50" s="26">
        <v>0</v>
      </c>
      <c r="D50" s="26">
        <v>474</v>
      </c>
      <c r="E50" s="26">
        <v>54.600002288818345</v>
      </c>
      <c r="F50" s="26">
        <v>1500</v>
      </c>
      <c r="G50" s="26">
        <v>200</v>
      </c>
      <c r="H50" s="26">
        <v>200</v>
      </c>
      <c r="I50" s="26">
        <v>0</v>
      </c>
      <c r="J50" s="26">
        <v>0</v>
      </c>
      <c r="K50" s="26">
        <v>400</v>
      </c>
      <c r="L50" s="26">
        <v>0</v>
      </c>
      <c r="M50" s="26">
        <v>0</v>
      </c>
      <c r="N50" s="26">
        <v>597.5</v>
      </c>
      <c r="O50" s="26">
        <v>0</v>
      </c>
      <c r="P50" s="26">
        <v>0</v>
      </c>
      <c r="Q50" s="26">
        <v>0</v>
      </c>
      <c r="R50" s="26">
        <v>0</v>
      </c>
      <c r="S50" s="26">
        <v>250</v>
      </c>
      <c r="T50" s="26">
        <v>275</v>
      </c>
      <c r="U50" s="26">
        <v>0</v>
      </c>
      <c r="V50" s="26">
        <v>0</v>
      </c>
      <c r="W50" s="26">
        <v>0</v>
      </c>
      <c r="X50" s="26">
        <v>69.120002746582031</v>
      </c>
      <c r="Y50" s="26">
        <v>250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450</v>
      </c>
      <c r="AF50" s="26">
        <v>21.920000076293949</v>
      </c>
      <c r="AG50" s="26">
        <v>205.51999998092651</v>
      </c>
      <c r="AH50" s="26">
        <v>719.66706749705361</v>
      </c>
      <c r="AI50" s="26">
        <v>636.13926884471721</v>
      </c>
      <c r="AJ50" s="26">
        <v>83.22500067949295</v>
      </c>
      <c r="AK50" s="26">
        <v>25</v>
      </c>
      <c r="AL50" s="30" t="str">
        <f t="shared" si="29"/>
        <v>Suite 2 PSE Only</v>
      </c>
      <c r="AM50" s="25">
        <v>2040</v>
      </c>
      <c r="AN50" s="34">
        <f t="shared" si="30"/>
        <v>1355.8063363417709</v>
      </c>
      <c r="AO50" s="34">
        <f t="shared" si="31"/>
        <v>550</v>
      </c>
      <c r="AP50" s="34">
        <f t="shared" si="32"/>
        <v>533.22500067949295</v>
      </c>
      <c r="AQ50" s="34">
        <f t="shared" si="21"/>
        <v>205.51999998092651</v>
      </c>
      <c r="AR50" s="34">
        <f t="shared" si="22"/>
        <v>91.040002822875977</v>
      </c>
      <c r="AS50" s="34">
        <f t="shared" si="23"/>
        <v>0</v>
      </c>
      <c r="AT50" s="34">
        <f t="shared" si="33"/>
        <v>597.5</v>
      </c>
      <c r="AU50" s="34">
        <f t="shared" si="24"/>
        <v>2300</v>
      </c>
      <c r="AV50" s="34">
        <f t="shared" si="25"/>
        <v>250</v>
      </c>
      <c r="AW50" s="34">
        <f t="shared" si="26"/>
        <v>0</v>
      </c>
      <c r="AX50" s="34">
        <f t="shared" si="27"/>
        <v>528.60000228881836</v>
      </c>
      <c r="AY50" s="34">
        <f t="shared" si="28"/>
        <v>6411.6913421138852</v>
      </c>
      <c r="BA50" s="25">
        <v>2040</v>
      </c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</row>
    <row r="51" spans="2:68" x14ac:dyDescent="0.25">
      <c r="B51" s="27">
        <v>2041</v>
      </c>
      <c r="C51" s="28">
        <v>0</v>
      </c>
      <c r="D51" s="28">
        <v>474</v>
      </c>
      <c r="E51" s="28">
        <v>54.600002288818345</v>
      </c>
      <c r="F51" s="28">
        <v>1500</v>
      </c>
      <c r="G51" s="28">
        <v>200</v>
      </c>
      <c r="H51" s="28">
        <v>200</v>
      </c>
      <c r="I51" s="28">
        <v>0</v>
      </c>
      <c r="J51" s="28">
        <v>0</v>
      </c>
      <c r="K51" s="28">
        <v>400</v>
      </c>
      <c r="L51" s="28">
        <v>0</v>
      </c>
      <c r="M51" s="28">
        <v>100</v>
      </c>
      <c r="N51" s="28">
        <v>597.19999694824219</v>
      </c>
      <c r="O51" s="28">
        <v>0</v>
      </c>
      <c r="P51" s="28">
        <v>0</v>
      </c>
      <c r="Q51" s="28">
        <v>0</v>
      </c>
      <c r="R51" s="28">
        <v>0</v>
      </c>
      <c r="S51" s="28">
        <v>250</v>
      </c>
      <c r="T51" s="28">
        <v>375</v>
      </c>
      <c r="U51" s="28">
        <v>0</v>
      </c>
      <c r="V51" s="28">
        <v>0</v>
      </c>
      <c r="W51" s="28">
        <v>0</v>
      </c>
      <c r="X51" s="28">
        <v>72.769996643066406</v>
      </c>
      <c r="Y51" s="28">
        <v>250</v>
      </c>
      <c r="Z51" s="28">
        <v>0</v>
      </c>
      <c r="AA51" s="28">
        <v>0</v>
      </c>
      <c r="AB51" s="28">
        <v>15</v>
      </c>
      <c r="AC51" s="28">
        <v>0</v>
      </c>
      <c r="AD51" s="28">
        <v>0</v>
      </c>
      <c r="AE51" s="28">
        <v>480</v>
      </c>
      <c r="AF51" s="28">
        <v>23.079999923706051</v>
      </c>
      <c r="AG51" s="28">
        <v>207.86999678611755</v>
      </c>
      <c r="AH51" s="28">
        <v>740.23613767052893</v>
      </c>
      <c r="AI51" s="28">
        <v>680.74249458323834</v>
      </c>
      <c r="AJ51" s="28">
        <v>83.22500067949295</v>
      </c>
      <c r="AK51" s="28">
        <v>25</v>
      </c>
      <c r="AL51" s="30" t="str">
        <f t="shared" si="29"/>
        <v>Suite 2 PSE Only</v>
      </c>
      <c r="AM51" s="27">
        <v>2041</v>
      </c>
      <c r="AN51" s="35">
        <f t="shared" si="30"/>
        <v>1420.9786322537673</v>
      </c>
      <c r="AO51" s="35">
        <f t="shared" si="31"/>
        <v>650</v>
      </c>
      <c r="AP51" s="35">
        <f t="shared" si="32"/>
        <v>563.22500067949295</v>
      </c>
      <c r="AQ51" s="35">
        <f t="shared" si="21"/>
        <v>207.86999678611755</v>
      </c>
      <c r="AR51" s="35">
        <f t="shared" si="22"/>
        <v>95.849996566772461</v>
      </c>
      <c r="AS51" s="35">
        <f t="shared" si="23"/>
        <v>15</v>
      </c>
      <c r="AT51" s="35">
        <f t="shared" si="33"/>
        <v>597.19999694824219</v>
      </c>
      <c r="AU51" s="35">
        <f t="shared" si="24"/>
        <v>2400</v>
      </c>
      <c r="AV51" s="35">
        <f t="shared" si="25"/>
        <v>250</v>
      </c>
      <c r="AW51" s="35">
        <f t="shared" si="26"/>
        <v>0</v>
      </c>
      <c r="AX51" s="35">
        <f t="shared" si="27"/>
        <v>528.60000228881836</v>
      </c>
      <c r="AY51" s="35">
        <f t="shared" si="28"/>
        <v>6728.723625523211</v>
      </c>
      <c r="BA51" s="27">
        <v>2041</v>
      </c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</row>
    <row r="52" spans="2:68" x14ac:dyDescent="0.25">
      <c r="B52" s="25">
        <v>2042</v>
      </c>
      <c r="C52" s="26">
        <v>0</v>
      </c>
      <c r="D52" s="26">
        <v>474</v>
      </c>
      <c r="E52" s="26">
        <v>54.600002288818345</v>
      </c>
      <c r="F52" s="26">
        <v>1600</v>
      </c>
      <c r="G52" s="26">
        <v>200</v>
      </c>
      <c r="H52" s="26">
        <v>200</v>
      </c>
      <c r="I52" s="26">
        <v>0</v>
      </c>
      <c r="J52" s="26">
        <v>0</v>
      </c>
      <c r="K52" s="26">
        <v>400</v>
      </c>
      <c r="L52" s="26">
        <v>0</v>
      </c>
      <c r="M52" s="26">
        <v>200</v>
      </c>
      <c r="N52" s="26">
        <v>596.90000152587891</v>
      </c>
      <c r="O52" s="26">
        <v>0</v>
      </c>
      <c r="P52" s="26">
        <v>0</v>
      </c>
      <c r="Q52" s="26">
        <v>0</v>
      </c>
      <c r="R52" s="26">
        <v>0</v>
      </c>
      <c r="S52" s="26">
        <v>250</v>
      </c>
      <c r="T52" s="26">
        <v>475</v>
      </c>
      <c r="U52" s="26">
        <v>50</v>
      </c>
      <c r="V52" s="26">
        <v>0</v>
      </c>
      <c r="W52" s="26">
        <v>0</v>
      </c>
      <c r="X52" s="26">
        <v>76.620002746582031</v>
      </c>
      <c r="Y52" s="26">
        <v>250</v>
      </c>
      <c r="Z52" s="26">
        <v>0</v>
      </c>
      <c r="AA52" s="26">
        <v>0</v>
      </c>
      <c r="AB52" s="26">
        <v>45</v>
      </c>
      <c r="AC52" s="26">
        <v>0</v>
      </c>
      <c r="AD52" s="26">
        <v>0</v>
      </c>
      <c r="AE52" s="26">
        <v>510</v>
      </c>
      <c r="AF52" s="26">
        <v>24.29999923706055</v>
      </c>
      <c r="AG52" s="26">
        <v>210.10999846458435</v>
      </c>
      <c r="AH52" s="26">
        <v>759.45953472884207</v>
      </c>
      <c r="AI52" s="26">
        <v>730.24621203573145</v>
      </c>
      <c r="AJ52" s="26">
        <v>83.22500067949295</v>
      </c>
      <c r="AK52" s="26">
        <v>25</v>
      </c>
      <c r="AL52" s="30" t="str">
        <f t="shared" si="29"/>
        <v>Suite 2 PSE Only</v>
      </c>
      <c r="AM52" s="25">
        <v>2042</v>
      </c>
      <c r="AN52" s="34">
        <f t="shared" si="30"/>
        <v>1489.7057467645736</v>
      </c>
      <c r="AO52" s="34">
        <f t="shared" si="31"/>
        <v>800</v>
      </c>
      <c r="AP52" s="34">
        <f t="shared" si="32"/>
        <v>593.22500067949295</v>
      </c>
      <c r="AQ52" s="34">
        <f t="shared" si="21"/>
        <v>210.10999846458435</v>
      </c>
      <c r="AR52" s="34">
        <f t="shared" si="22"/>
        <v>100.92000198364258</v>
      </c>
      <c r="AS52" s="34">
        <f t="shared" si="23"/>
        <v>45</v>
      </c>
      <c r="AT52" s="34">
        <f t="shared" si="33"/>
        <v>596.90000152587891</v>
      </c>
      <c r="AU52" s="34">
        <f t="shared" si="24"/>
        <v>2600</v>
      </c>
      <c r="AV52" s="34">
        <f t="shared" si="25"/>
        <v>250</v>
      </c>
      <c r="AW52" s="34">
        <f t="shared" si="26"/>
        <v>0</v>
      </c>
      <c r="AX52" s="34">
        <f t="shared" si="27"/>
        <v>528.60000228881836</v>
      </c>
      <c r="AY52" s="34">
        <f t="shared" si="28"/>
        <v>7214.4607517069908</v>
      </c>
      <c r="BA52" s="25">
        <v>2042</v>
      </c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</row>
    <row r="53" spans="2:68" x14ac:dyDescent="0.25">
      <c r="B53" s="27">
        <v>2043</v>
      </c>
      <c r="C53" s="28">
        <v>0</v>
      </c>
      <c r="D53" s="28">
        <v>711</v>
      </c>
      <c r="E53" s="28">
        <v>54.600002288818345</v>
      </c>
      <c r="F53" s="28">
        <v>1800</v>
      </c>
      <c r="G53" s="28">
        <v>200</v>
      </c>
      <c r="H53" s="28">
        <v>200</v>
      </c>
      <c r="I53" s="28">
        <v>0</v>
      </c>
      <c r="J53" s="28">
        <v>0</v>
      </c>
      <c r="K53" s="28">
        <v>400</v>
      </c>
      <c r="L53" s="28">
        <v>0</v>
      </c>
      <c r="M53" s="28">
        <v>300</v>
      </c>
      <c r="N53" s="28">
        <v>596.59999847412109</v>
      </c>
      <c r="O53" s="28">
        <v>0</v>
      </c>
      <c r="P53" s="28">
        <v>0</v>
      </c>
      <c r="Q53" s="28">
        <v>0</v>
      </c>
      <c r="R53" s="28">
        <v>0</v>
      </c>
      <c r="S53" s="28">
        <v>250</v>
      </c>
      <c r="T53" s="28">
        <v>475</v>
      </c>
      <c r="U53" s="28">
        <v>50</v>
      </c>
      <c r="V53" s="28">
        <v>0</v>
      </c>
      <c r="W53" s="28">
        <v>0</v>
      </c>
      <c r="X53" s="28">
        <v>80.669998168945313</v>
      </c>
      <c r="Y53" s="28">
        <v>250</v>
      </c>
      <c r="Z53" s="28">
        <v>0</v>
      </c>
      <c r="AA53" s="28">
        <v>0</v>
      </c>
      <c r="AB53" s="28">
        <v>45</v>
      </c>
      <c r="AC53" s="28">
        <v>0</v>
      </c>
      <c r="AD53" s="28">
        <v>0</v>
      </c>
      <c r="AE53" s="28">
        <v>540</v>
      </c>
      <c r="AF53" s="28">
        <v>25.579999923706051</v>
      </c>
      <c r="AG53" s="28">
        <v>212.35000276565552</v>
      </c>
      <c r="AH53" s="28">
        <v>775.01290651765703</v>
      </c>
      <c r="AI53" s="28">
        <v>798.28595556854293</v>
      </c>
      <c r="AJ53" s="28">
        <v>83.22500067949295</v>
      </c>
      <c r="AK53" s="28">
        <v>25</v>
      </c>
      <c r="AL53" s="30" t="str">
        <f t="shared" si="29"/>
        <v>Suite 2 PSE Only</v>
      </c>
      <c r="AM53" s="27">
        <v>2043</v>
      </c>
      <c r="AN53" s="35">
        <f t="shared" si="30"/>
        <v>1573.2988620862</v>
      </c>
      <c r="AO53" s="35">
        <f t="shared" si="31"/>
        <v>800</v>
      </c>
      <c r="AP53" s="35">
        <f t="shared" si="32"/>
        <v>623.22500067949295</v>
      </c>
      <c r="AQ53" s="35">
        <f t="shared" si="21"/>
        <v>212.35000276565552</v>
      </c>
      <c r="AR53" s="35">
        <f t="shared" si="22"/>
        <v>106.24999809265137</v>
      </c>
      <c r="AS53" s="35">
        <f t="shared" si="23"/>
        <v>45</v>
      </c>
      <c r="AT53" s="35">
        <f t="shared" si="33"/>
        <v>596.59999847412109</v>
      </c>
      <c r="AU53" s="35">
        <f t="shared" si="24"/>
        <v>2900</v>
      </c>
      <c r="AV53" s="35">
        <f t="shared" si="25"/>
        <v>250</v>
      </c>
      <c r="AW53" s="35">
        <f t="shared" si="26"/>
        <v>0</v>
      </c>
      <c r="AX53" s="35">
        <f t="shared" si="27"/>
        <v>765.60000228881836</v>
      </c>
      <c r="AY53" s="35">
        <f t="shared" si="28"/>
        <v>7872.323864386939</v>
      </c>
      <c r="BA53" s="27">
        <v>2043</v>
      </c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</row>
    <row r="54" spans="2:68" x14ac:dyDescent="0.25">
      <c r="B54" s="25">
        <v>2044</v>
      </c>
      <c r="C54" s="26">
        <v>0</v>
      </c>
      <c r="D54" s="26">
        <v>711</v>
      </c>
      <c r="E54" s="26">
        <v>54.600002288818345</v>
      </c>
      <c r="F54" s="26">
        <v>1800</v>
      </c>
      <c r="G54" s="26">
        <v>200</v>
      </c>
      <c r="H54" s="26">
        <v>200</v>
      </c>
      <c r="I54" s="26">
        <v>350</v>
      </c>
      <c r="J54" s="26">
        <v>0</v>
      </c>
      <c r="K54" s="26">
        <v>400</v>
      </c>
      <c r="L54" s="26">
        <v>0</v>
      </c>
      <c r="M54" s="26">
        <v>300</v>
      </c>
      <c r="N54" s="26">
        <v>596.30000305175781</v>
      </c>
      <c r="O54" s="26">
        <v>0</v>
      </c>
      <c r="P54" s="26">
        <v>0</v>
      </c>
      <c r="Q54" s="26">
        <v>0</v>
      </c>
      <c r="R54" s="26">
        <v>0</v>
      </c>
      <c r="S54" s="26">
        <v>250</v>
      </c>
      <c r="T54" s="26">
        <v>475</v>
      </c>
      <c r="U54" s="26">
        <v>50</v>
      </c>
      <c r="V54" s="26">
        <v>25</v>
      </c>
      <c r="W54" s="26">
        <v>0</v>
      </c>
      <c r="X54" s="26">
        <v>84.930000305175781</v>
      </c>
      <c r="Y54" s="26">
        <v>375</v>
      </c>
      <c r="Z54" s="26">
        <v>0</v>
      </c>
      <c r="AA54" s="26">
        <v>0</v>
      </c>
      <c r="AB54" s="26">
        <v>60</v>
      </c>
      <c r="AC54" s="26">
        <v>0</v>
      </c>
      <c r="AD54" s="26">
        <v>0</v>
      </c>
      <c r="AE54" s="26">
        <v>570</v>
      </c>
      <c r="AF54" s="26">
        <v>26.930000305175781</v>
      </c>
      <c r="AG54" s="26">
        <v>214.45999926328659</v>
      </c>
      <c r="AH54" s="26">
        <v>792.01466881078329</v>
      </c>
      <c r="AI54" s="26">
        <v>882.68142050805454</v>
      </c>
      <c r="AJ54" s="26">
        <v>83.22500067949295</v>
      </c>
      <c r="AK54" s="26">
        <v>25</v>
      </c>
      <c r="AL54" s="30" t="str">
        <f t="shared" si="29"/>
        <v>Suite 2 PSE Only</v>
      </c>
      <c r="AM54" s="25">
        <v>2044</v>
      </c>
      <c r="AN54" s="34">
        <f t="shared" si="30"/>
        <v>1674.6960893188379</v>
      </c>
      <c r="AO54" s="34">
        <f t="shared" si="31"/>
        <v>825</v>
      </c>
      <c r="AP54" s="34">
        <f t="shared" si="32"/>
        <v>653.22500067949295</v>
      </c>
      <c r="AQ54" s="34">
        <f t="shared" si="21"/>
        <v>214.45999926328659</v>
      </c>
      <c r="AR54" s="34">
        <f t="shared" si="22"/>
        <v>111.86000061035156</v>
      </c>
      <c r="AS54" s="34">
        <f t="shared" si="23"/>
        <v>60</v>
      </c>
      <c r="AT54" s="34">
        <f t="shared" si="33"/>
        <v>596.30000305175781</v>
      </c>
      <c r="AU54" s="34">
        <f t="shared" si="24"/>
        <v>3250</v>
      </c>
      <c r="AV54" s="34">
        <f t="shared" si="25"/>
        <v>375</v>
      </c>
      <c r="AW54" s="34">
        <f t="shared" si="26"/>
        <v>0</v>
      </c>
      <c r="AX54" s="34">
        <f t="shared" si="27"/>
        <v>765.60000228881836</v>
      </c>
      <c r="AY54" s="34">
        <f t="shared" si="28"/>
        <v>8526.1410952125443</v>
      </c>
      <c r="BA54" s="25">
        <v>2044</v>
      </c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</row>
    <row r="55" spans="2:68" x14ac:dyDescent="0.25">
      <c r="B55" s="27">
        <v>2045</v>
      </c>
      <c r="C55" s="28">
        <v>0</v>
      </c>
      <c r="D55" s="28">
        <v>711</v>
      </c>
      <c r="E55" s="28">
        <v>54.600002288818345</v>
      </c>
      <c r="F55" s="28">
        <v>1800</v>
      </c>
      <c r="G55" s="28">
        <v>200</v>
      </c>
      <c r="H55" s="28">
        <v>200</v>
      </c>
      <c r="I55" s="28">
        <v>350</v>
      </c>
      <c r="J55" s="28">
        <v>0</v>
      </c>
      <c r="K55" s="28">
        <v>400</v>
      </c>
      <c r="L55" s="28">
        <v>0</v>
      </c>
      <c r="M55" s="28">
        <v>300</v>
      </c>
      <c r="N55" s="28">
        <v>596</v>
      </c>
      <c r="O55" s="28">
        <v>0</v>
      </c>
      <c r="P55" s="28">
        <v>0</v>
      </c>
      <c r="Q55" s="28">
        <v>0</v>
      </c>
      <c r="R55" s="28">
        <v>0</v>
      </c>
      <c r="S55" s="28">
        <v>250</v>
      </c>
      <c r="T55" s="28">
        <v>500</v>
      </c>
      <c r="U55" s="28">
        <v>75</v>
      </c>
      <c r="V55" s="28">
        <v>25</v>
      </c>
      <c r="W55" s="28">
        <v>0</v>
      </c>
      <c r="X55" s="28">
        <v>89.410003662109375</v>
      </c>
      <c r="Y55" s="28">
        <v>500</v>
      </c>
      <c r="Z55" s="28">
        <v>0</v>
      </c>
      <c r="AA55" s="28">
        <v>0</v>
      </c>
      <c r="AB55" s="28">
        <v>90</v>
      </c>
      <c r="AC55" s="28">
        <v>0</v>
      </c>
      <c r="AD55" s="28">
        <v>0</v>
      </c>
      <c r="AE55" s="28">
        <v>600</v>
      </c>
      <c r="AF55" s="28">
        <v>28.360000610351559</v>
      </c>
      <c r="AG55" s="28">
        <v>216.68000096082687</v>
      </c>
      <c r="AH55" s="28">
        <v>807.45351018549968</v>
      </c>
      <c r="AI55" s="28">
        <v>976.23904165753038</v>
      </c>
      <c r="AJ55" s="28">
        <v>83.22500067949295</v>
      </c>
      <c r="AK55" s="28">
        <v>25</v>
      </c>
      <c r="AL55" s="30" t="str">
        <f t="shared" si="29"/>
        <v>Suite 2 PSE Only</v>
      </c>
      <c r="AM55" s="27">
        <v>2045</v>
      </c>
      <c r="AN55" s="35">
        <f>SUM(AH55:AI55)</f>
        <v>1783.6925518430301</v>
      </c>
      <c r="AO55" s="35">
        <f t="shared" si="31"/>
        <v>875</v>
      </c>
      <c r="AP55" s="35">
        <f t="shared" si="32"/>
        <v>683.22500067949295</v>
      </c>
      <c r="AQ55" s="35">
        <f t="shared" si="21"/>
        <v>216.68000096082687</v>
      </c>
      <c r="AR55" s="35">
        <f t="shared" si="22"/>
        <v>117.77000427246094</v>
      </c>
      <c r="AS55" s="35">
        <f t="shared" si="23"/>
        <v>90</v>
      </c>
      <c r="AT55" s="35">
        <f t="shared" si="33"/>
        <v>596</v>
      </c>
      <c r="AU55" s="35">
        <f t="shared" si="24"/>
        <v>3250</v>
      </c>
      <c r="AV55" s="35">
        <f t="shared" si="25"/>
        <v>500</v>
      </c>
      <c r="AW55" s="35">
        <f t="shared" si="26"/>
        <v>0</v>
      </c>
      <c r="AX55" s="35">
        <f t="shared" si="27"/>
        <v>765.60000228881836</v>
      </c>
      <c r="AY55" s="35">
        <f t="shared" si="28"/>
        <v>8877.967560044628</v>
      </c>
      <c r="BA55" s="27">
        <v>2045</v>
      </c>
      <c r="BB55" s="35">
        <f t="shared" ref="BB55:BL55" si="38">AN55-AN40</f>
        <v>1167.9453679255025</v>
      </c>
      <c r="BC55" s="35">
        <f t="shared" si="38"/>
        <v>625</v>
      </c>
      <c r="BD55" s="35">
        <f t="shared" si="38"/>
        <v>450</v>
      </c>
      <c r="BE55" s="35">
        <f t="shared" si="38"/>
        <v>34.23000368475914</v>
      </c>
      <c r="BF55" s="35">
        <f t="shared" si="38"/>
        <v>72.080005645751953</v>
      </c>
      <c r="BG55" s="35">
        <f t="shared" si="38"/>
        <v>90</v>
      </c>
      <c r="BH55" s="35">
        <f t="shared" si="38"/>
        <v>396.15000152587891</v>
      </c>
      <c r="BI55" s="35">
        <f t="shared" si="38"/>
        <v>1750</v>
      </c>
      <c r="BJ55" s="35">
        <f t="shared" si="38"/>
        <v>500</v>
      </c>
      <c r="BK55" s="35">
        <f t="shared" si="38"/>
        <v>0</v>
      </c>
      <c r="BL55" s="35">
        <f t="shared" si="38"/>
        <v>492.20000076293945</v>
      </c>
      <c r="BM55" s="35">
        <f t="shared" ref="BM55" si="39">AY55-AY40</f>
        <v>5577.6053795448306</v>
      </c>
    </row>
    <row r="56" spans="2:68" x14ac:dyDescent="0.25">
      <c r="B56" s="146"/>
      <c r="AL56" s="30"/>
      <c r="BA56" s="27" t="s">
        <v>43</v>
      </c>
      <c r="BB56" s="35">
        <f>SUM(BB55,BB40,BB35)</f>
        <v>1783.6925518430303</v>
      </c>
      <c r="BC56" s="35">
        <f t="shared" ref="BC56:BM56" si="40">SUM(BC55,BC40,BC35)</f>
        <v>875</v>
      </c>
      <c r="BD56" s="35">
        <f t="shared" si="40"/>
        <v>683.22500067949295</v>
      </c>
      <c r="BE56" s="35">
        <f t="shared" si="40"/>
        <v>216.68000096082687</v>
      </c>
      <c r="BF56" s="35">
        <f t="shared" si="40"/>
        <v>117.77000427246094</v>
      </c>
      <c r="BG56" s="35">
        <f t="shared" si="40"/>
        <v>90</v>
      </c>
      <c r="BH56" s="35">
        <f t="shared" si="40"/>
        <v>596</v>
      </c>
      <c r="BI56" s="35">
        <f t="shared" si="40"/>
        <v>3250</v>
      </c>
      <c r="BJ56" s="35">
        <f t="shared" si="40"/>
        <v>500</v>
      </c>
      <c r="BK56" s="35">
        <f t="shared" si="40"/>
        <v>0</v>
      </c>
      <c r="BL56" s="35">
        <f t="shared" si="40"/>
        <v>765.60000228881836</v>
      </c>
      <c r="BM56" s="35">
        <f t="shared" si="40"/>
        <v>8877.967560044628</v>
      </c>
    </row>
    <row r="57" spans="2:68" x14ac:dyDescent="0.25">
      <c r="B57" s="146"/>
      <c r="AL57" s="30"/>
    </row>
    <row r="58" spans="2:68" x14ac:dyDescent="0.25">
      <c r="B58" s="1" t="str">
        <f>'RAW DATA INPUTS &gt;&gt;&gt;'!C5</f>
        <v>Suite 3 Customer Only</v>
      </c>
      <c r="AL58" s="30"/>
    </row>
    <row r="59" spans="2:68" ht="75" x14ac:dyDescent="0.25">
      <c r="B59" s="16" t="s">
        <v>11</v>
      </c>
      <c r="C59" s="17" t="s">
        <v>12</v>
      </c>
      <c r="D59" s="17" t="s">
        <v>13</v>
      </c>
      <c r="E59" s="17" t="s">
        <v>14</v>
      </c>
      <c r="F59" s="18" t="s">
        <v>15</v>
      </c>
      <c r="G59" s="18" t="s">
        <v>16</v>
      </c>
      <c r="H59" s="18" t="s">
        <v>17</v>
      </c>
      <c r="I59" s="18" t="s">
        <v>140</v>
      </c>
      <c r="J59" s="18" t="s">
        <v>18</v>
      </c>
      <c r="K59" s="18" t="s">
        <v>19</v>
      </c>
      <c r="L59" s="18" t="s">
        <v>20</v>
      </c>
      <c r="M59" s="18" t="s">
        <v>21</v>
      </c>
      <c r="N59" s="19" t="s">
        <v>22</v>
      </c>
      <c r="O59" s="19" t="s">
        <v>23</v>
      </c>
      <c r="P59" s="19" t="s">
        <v>24</v>
      </c>
      <c r="Q59" s="19" t="s">
        <v>25</v>
      </c>
      <c r="R59" s="19" t="s">
        <v>26</v>
      </c>
      <c r="S59" s="20" t="s">
        <v>27</v>
      </c>
      <c r="T59" s="20" t="s">
        <v>28</v>
      </c>
      <c r="U59" s="20" t="s">
        <v>29</v>
      </c>
      <c r="V59" s="20" t="s">
        <v>30</v>
      </c>
      <c r="W59" s="20" t="s">
        <v>31</v>
      </c>
      <c r="X59" s="20" t="s">
        <v>32</v>
      </c>
      <c r="Y59" s="21" t="s">
        <v>33</v>
      </c>
      <c r="Z59" s="21" t="s">
        <v>34</v>
      </c>
      <c r="AA59" s="21" t="s">
        <v>35</v>
      </c>
      <c r="AB59" s="16" t="s">
        <v>36</v>
      </c>
      <c r="AC59" s="16" t="s">
        <v>37</v>
      </c>
      <c r="AD59" s="16" t="s">
        <v>49</v>
      </c>
      <c r="AE59" s="16" t="s">
        <v>39</v>
      </c>
      <c r="AF59" s="16" t="s">
        <v>40</v>
      </c>
      <c r="AG59" s="22" t="s">
        <v>0</v>
      </c>
      <c r="AH59" s="22" t="s">
        <v>41</v>
      </c>
      <c r="AI59" s="22" t="s">
        <v>42</v>
      </c>
      <c r="AJ59" s="159" t="s">
        <v>141</v>
      </c>
      <c r="AK59" s="159" t="s">
        <v>142</v>
      </c>
      <c r="AL59" s="36" t="str">
        <f>B58</f>
        <v>Suite 3 Customer Only</v>
      </c>
      <c r="AM59" s="23" t="s">
        <v>11</v>
      </c>
      <c r="AN59" s="23" t="s">
        <v>55</v>
      </c>
      <c r="AO59" s="23" t="s">
        <v>56</v>
      </c>
      <c r="AP59" s="23" t="s">
        <v>57</v>
      </c>
      <c r="AQ59" s="23" t="s">
        <v>58</v>
      </c>
      <c r="AR59" s="23" t="s">
        <v>59</v>
      </c>
      <c r="AS59" s="24" t="s">
        <v>36</v>
      </c>
      <c r="AT59" s="24" t="s">
        <v>45</v>
      </c>
      <c r="AU59" s="24" t="s">
        <v>50</v>
      </c>
      <c r="AV59" s="24" t="s">
        <v>60</v>
      </c>
      <c r="AW59" s="24" t="s">
        <v>61</v>
      </c>
      <c r="AX59" s="24" t="s">
        <v>48</v>
      </c>
      <c r="AY59" s="24" t="s">
        <v>43</v>
      </c>
      <c r="BA59" s="23" t="s">
        <v>143</v>
      </c>
      <c r="BB59" s="23" t="s">
        <v>55</v>
      </c>
      <c r="BC59" s="23" t="s">
        <v>56</v>
      </c>
      <c r="BD59" s="23" t="s">
        <v>57</v>
      </c>
      <c r="BE59" s="23" t="s">
        <v>58</v>
      </c>
      <c r="BF59" s="23" t="s">
        <v>59</v>
      </c>
      <c r="BG59" s="24" t="s">
        <v>36</v>
      </c>
      <c r="BH59" s="24" t="s">
        <v>45</v>
      </c>
      <c r="BI59" s="24" t="s">
        <v>50</v>
      </c>
      <c r="BJ59" s="24" t="s">
        <v>60</v>
      </c>
      <c r="BK59" s="24" t="s">
        <v>61</v>
      </c>
      <c r="BL59" s="24" t="s">
        <v>48</v>
      </c>
      <c r="BM59" s="24" t="s">
        <v>43</v>
      </c>
    </row>
    <row r="60" spans="2:68" x14ac:dyDescent="0.25">
      <c r="B60" s="25">
        <v>2022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3.2999999523162842</v>
      </c>
      <c r="Y60" s="26">
        <v>0</v>
      </c>
      <c r="Z60" s="26">
        <v>0</v>
      </c>
      <c r="AA60" s="26">
        <v>0</v>
      </c>
      <c r="AB60" s="26">
        <v>0</v>
      </c>
      <c r="AC60" s="26">
        <v>0</v>
      </c>
      <c r="AD60" s="26">
        <v>0</v>
      </c>
      <c r="AE60" s="26">
        <v>0</v>
      </c>
      <c r="AF60" s="26">
        <v>0</v>
      </c>
      <c r="AG60" s="26">
        <v>0</v>
      </c>
      <c r="AH60" s="26">
        <v>37.037656595099158</v>
      </c>
      <c r="AI60" s="26">
        <v>37.17697845982606</v>
      </c>
      <c r="AJ60" s="26">
        <v>15.622999921441078</v>
      </c>
      <c r="AK60" s="26">
        <v>4.1000000238418579</v>
      </c>
      <c r="AL60" s="30" t="str">
        <f>AL59</f>
        <v>Suite 3 Customer Only</v>
      </c>
      <c r="AM60" s="25">
        <v>2022</v>
      </c>
      <c r="AN60" s="34">
        <f>SUM(AH60:AI60)</f>
        <v>74.214635054925225</v>
      </c>
      <c r="AO60" s="34">
        <f>SUM(S60:V60)+AK60</f>
        <v>4.1000000238418579</v>
      </c>
      <c r="AP60" s="34">
        <f>SUM(AD60:AE60)+AJ60</f>
        <v>15.622999921441078</v>
      </c>
      <c r="AQ60" s="34">
        <f t="shared" ref="AQ60:AQ83" si="41">AG60</f>
        <v>0</v>
      </c>
      <c r="AR60" s="34">
        <f t="shared" ref="AR60:AR83" si="42">X60+AF60</f>
        <v>3.2999999523162842</v>
      </c>
      <c r="AS60" s="34">
        <f t="shared" ref="AS60:AS83" si="43">AB60</f>
        <v>0</v>
      </c>
      <c r="AT60" s="34">
        <f>SUM(N60:R60)</f>
        <v>0</v>
      </c>
      <c r="AU60" s="34">
        <f t="shared" ref="AU60:AU83" si="44">SUM(F60:M60)</f>
        <v>0</v>
      </c>
      <c r="AV60" s="34">
        <f t="shared" ref="AV60:AV83" si="45">SUM(Y60:AA60)</f>
        <v>0</v>
      </c>
      <c r="AW60" s="34">
        <f t="shared" ref="AW60:AW83" si="46">W60</f>
        <v>0</v>
      </c>
      <c r="AX60" s="34">
        <f t="shared" ref="AX60:AX83" si="47">SUM(C60:E60)</f>
        <v>0</v>
      </c>
      <c r="AY60" s="34">
        <f t="shared" ref="AY60:AY83" si="48">SUM(AN60:AX60)</f>
        <v>97.237634952524445</v>
      </c>
      <c r="BA60" s="25">
        <v>2022</v>
      </c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O60" s="41" t="s">
        <v>55</v>
      </c>
      <c r="BP60" s="42">
        <f>BB84</f>
        <v>1783.6925518430303</v>
      </c>
    </row>
    <row r="61" spans="2:68" x14ac:dyDescent="0.25">
      <c r="B61" s="27">
        <v>2023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50</v>
      </c>
      <c r="T61" s="28">
        <v>0</v>
      </c>
      <c r="U61" s="28">
        <v>0</v>
      </c>
      <c r="V61" s="28">
        <v>0</v>
      </c>
      <c r="W61" s="28">
        <v>0</v>
      </c>
      <c r="X61" s="28">
        <v>6.25</v>
      </c>
      <c r="Y61" s="28">
        <v>0</v>
      </c>
      <c r="Z61" s="28">
        <v>0</v>
      </c>
      <c r="AA61" s="28">
        <v>0</v>
      </c>
      <c r="AB61" s="28">
        <v>0</v>
      </c>
      <c r="AC61" s="28">
        <v>0</v>
      </c>
      <c r="AD61" s="28">
        <v>0</v>
      </c>
      <c r="AE61" s="28">
        <v>0</v>
      </c>
      <c r="AF61" s="28">
        <v>3</v>
      </c>
      <c r="AG61" s="28">
        <v>5.0900002401322126</v>
      </c>
      <c r="AH61" s="28">
        <v>75.875604863269388</v>
      </c>
      <c r="AI61" s="28">
        <v>62.011519873947044</v>
      </c>
      <c r="AJ61" s="28">
        <v>30.995999842882156</v>
      </c>
      <c r="AK61" s="28">
        <v>8.9000000506639481</v>
      </c>
      <c r="AL61" s="30" t="str">
        <f t="shared" ref="AL61:AL83" si="49">AL60</f>
        <v>Suite 3 Customer Only</v>
      </c>
      <c r="AM61" s="27">
        <v>2023</v>
      </c>
      <c r="AN61" s="35">
        <f t="shared" ref="AN61:AN82" si="50">SUM(AH61:AI61)</f>
        <v>137.88712473721642</v>
      </c>
      <c r="AO61" s="35">
        <f t="shared" ref="AO61:AO83" si="51">SUM(S61:V61)+AK61</f>
        <v>58.900000050663948</v>
      </c>
      <c r="AP61" s="35">
        <f t="shared" ref="AP61:AP83" si="52">SUM(AD61:AE61)+AJ61</f>
        <v>30.995999842882156</v>
      </c>
      <c r="AQ61" s="35">
        <f t="shared" si="41"/>
        <v>5.0900002401322126</v>
      </c>
      <c r="AR61" s="35">
        <f t="shared" si="42"/>
        <v>9.25</v>
      </c>
      <c r="AS61" s="35">
        <f t="shared" si="43"/>
        <v>0</v>
      </c>
      <c r="AT61" s="35">
        <f t="shared" ref="AT61:AT83" si="53">SUM(N61:R61)</f>
        <v>0</v>
      </c>
      <c r="AU61" s="35">
        <f t="shared" si="44"/>
        <v>0</v>
      </c>
      <c r="AV61" s="35">
        <f t="shared" si="45"/>
        <v>0</v>
      </c>
      <c r="AW61" s="35">
        <f t="shared" si="46"/>
        <v>0</v>
      </c>
      <c r="AX61" s="35">
        <f t="shared" si="47"/>
        <v>0</v>
      </c>
      <c r="AY61" s="35">
        <f t="shared" si="48"/>
        <v>242.12312487089474</v>
      </c>
      <c r="BA61" s="27">
        <v>2023</v>
      </c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O61" s="41" t="s">
        <v>56</v>
      </c>
      <c r="BP61" s="42">
        <f>BC84</f>
        <v>871.70000012218952</v>
      </c>
    </row>
    <row r="62" spans="2:68" x14ac:dyDescent="0.25">
      <c r="B62" s="25">
        <v>2024</v>
      </c>
      <c r="C62" s="26">
        <v>0</v>
      </c>
      <c r="D62" s="26">
        <v>0</v>
      </c>
      <c r="E62" s="26">
        <v>0</v>
      </c>
      <c r="F62" s="26">
        <v>400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100</v>
      </c>
      <c r="T62" s="26">
        <v>0</v>
      </c>
      <c r="U62" s="26">
        <v>0</v>
      </c>
      <c r="V62" s="26">
        <v>0</v>
      </c>
      <c r="W62" s="26">
        <v>0</v>
      </c>
      <c r="X62" s="26">
        <v>11.89000034332275</v>
      </c>
      <c r="Y62" s="26">
        <v>0</v>
      </c>
      <c r="Z62" s="26">
        <v>0</v>
      </c>
      <c r="AA62" s="26">
        <v>0</v>
      </c>
      <c r="AB62" s="26">
        <v>0</v>
      </c>
      <c r="AC62" s="26">
        <v>0</v>
      </c>
      <c r="AD62" s="26">
        <v>0</v>
      </c>
      <c r="AE62" s="26">
        <v>0</v>
      </c>
      <c r="AF62" s="26">
        <v>6</v>
      </c>
      <c r="AG62" s="26">
        <v>10.999999640509486</v>
      </c>
      <c r="AH62" s="26">
        <v>117.26766565003942</v>
      </c>
      <c r="AI62" s="26">
        <v>81.458078346015782</v>
      </c>
      <c r="AJ62" s="26">
        <v>48.018999740481377</v>
      </c>
      <c r="AK62" s="26">
        <v>14.850000083446503</v>
      </c>
      <c r="AL62" s="30" t="str">
        <f t="shared" si="49"/>
        <v>Suite 3 Customer Only</v>
      </c>
      <c r="AM62" s="25">
        <v>2024</v>
      </c>
      <c r="AN62" s="34">
        <f t="shared" si="50"/>
        <v>198.7257439960552</v>
      </c>
      <c r="AO62" s="34">
        <f t="shared" si="51"/>
        <v>114.8500000834465</v>
      </c>
      <c r="AP62" s="34">
        <f t="shared" si="52"/>
        <v>48.018999740481377</v>
      </c>
      <c r="AQ62" s="34">
        <f t="shared" si="41"/>
        <v>10.999999640509486</v>
      </c>
      <c r="AR62" s="34">
        <f t="shared" si="42"/>
        <v>17.89000034332275</v>
      </c>
      <c r="AS62" s="34">
        <f t="shared" si="43"/>
        <v>0</v>
      </c>
      <c r="AT62" s="34">
        <f t="shared" si="53"/>
        <v>0</v>
      </c>
      <c r="AU62" s="34">
        <f t="shared" si="44"/>
        <v>400</v>
      </c>
      <c r="AV62" s="34">
        <f t="shared" si="45"/>
        <v>0</v>
      </c>
      <c r="AW62" s="34">
        <f t="shared" si="46"/>
        <v>0</v>
      </c>
      <c r="AX62" s="34">
        <f t="shared" si="47"/>
        <v>0</v>
      </c>
      <c r="AY62" s="34">
        <f t="shared" si="48"/>
        <v>790.48474380381526</v>
      </c>
      <c r="BA62" s="25">
        <v>2024</v>
      </c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O62" s="41" t="s">
        <v>57</v>
      </c>
      <c r="BP62" s="42">
        <f>BD84</f>
        <v>658.61699971556664</v>
      </c>
    </row>
    <row r="63" spans="2:68" x14ac:dyDescent="0.25">
      <c r="B63" s="27">
        <v>2025</v>
      </c>
      <c r="C63" s="28">
        <v>0</v>
      </c>
      <c r="D63" s="28">
        <v>0</v>
      </c>
      <c r="E63" s="28">
        <v>0</v>
      </c>
      <c r="F63" s="28">
        <v>500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100</v>
      </c>
      <c r="T63" s="28">
        <v>0</v>
      </c>
      <c r="U63" s="28">
        <v>0</v>
      </c>
      <c r="V63" s="28">
        <v>0</v>
      </c>
      <c r="W63" s="28">
        <v>0</v>
      </c>
      <c r="X63" s="28">
        <v>16.090000152587891</v>
      </c>
      <c r="Y63" s="28">
        <v>0</v>
      </c>
      <c r="Z63" s="28">
        <v>0</v>
      </c>
      <c r="AA63" s="28">
        <v>0</v>
      </c>
      <c r="AB63" s="28">
        <v>0</v>
      </c>
      <c r="AC63" s="28">
        <v>0</v>
      </c>
      <c r="AD63" s="28">
        <v>0</v>
      </c>
      <c r="AE63" s="28">
        <v>0</v>
      </c>
      <c r="AF63" s="28">
        <v>6</v>
      </c>
      <c r="AG63" s="28">
        <v>28.669999688863754</v>
      </c>
      <c r="AH63" s="28">
        <v>161.28095332862327</v>
      </c>
      <c r="AI63" s="28">
        <v>94.606009507567592</v>
      </c>
      <c r="AJ63" s="28">
        <v>58.616999715566635</v>
      </c>
      <c r="AK63" s="28">
        <v>21.700000122189522</v>
      </c>
      <c r="AL63" s="30" t="str">
        <f t="shared" si="49"/>
        <v>Suite 3 Customer Only</v>
      </c>
      <c r="AM63" s="27">
        <v>2025</v>
      </c>
      <c r="AN63" s="35">
        <f t="shared" si="50"/>
        <v>255.88696283619086</v>
      </c>
      <c r="AO63" s="35">
        <f t="shared" si="51"/>
        <v>121.70000012218952</v>
      </c>
      <c r="AP63" s="35">
        <f t="shared" si="52"/>
        <v>58.616999715566635</v>
      </c>
      <c r="AQ63" s="35">
        <f t="shared" si="41"/>
        <v>28.669999688863754</v>
      </c>
      <c r="AR63" s="35">
        <f t="shared" si="42"/>
        <v>22.090000152587891</v>
      </c>
      <c r="AS63" s="35">
        <f t="shared" si="43"/>
        <v>0</v>
      </c>
      <c r="AT63" s="35">
        <f t="shared" si="53"/>
        <v>0</v>
      </c>
      <c r="AU63" s="35">
        <f t="shared" si="44"/>
        <v>500</v>
      </c>
      <c r="AV63" s="35">
        <f t="shared" si="45"/>
        <v>0</v>
      </c>
      <c r="AW63" s="35">
        <f t="shared" si="46"/>
        <v>0</v>
      </c>
      <c r="AX63" s="35">
        <f t="shared" si="47"/>
        <v>0</v>
      </c>
      <c r="AY63" s="35">
        <f t="shared" si="48"/>
        <v>986.96396251539863</v>
      </c>
      <c r="BA63" s="27">
        <v>2025</v>
      </c>
      <c r="BB63" s="35">
        <f t="shared" ref="BB63:BL63" si="54">AN63</f>
        <v>255.88696283619086</v>
      </c>
      <c r="BC63" s="35">
        <f t="shared" si="54"/>
        <v>121.70000012218952</v>
      </c>
      <c r="BD63" s="35">
        <f t="shared" si="54"/>
        <v>58.616999715566635</v>
      </c>
      <c r="BE63" s="35">
        <f t="shared" si="54"/>
        <v>28.669999688863754</v>
      </c>
      <c r="BF63" s="35">
        <f t="shared" si="54"/>
        <v>22.090000152587891</v>
      </c>
      <c r="BG63" s="35">
        <f t="shared" si="54"/>
        <v>0</v>
      </c>
      <c r="BH63" s="35">
        <f t="shared" si="54"/>
        <v>0</v>
      </c>
      <c r="BI63" s="35">
        <f t="shared" si="54"/>
        <v>500</v>
      </c>
      <c r="BJ63" s="35">
        <f t="shared" si="54"/>
        <v>0</v>
      </c>
      <c r="BK63" s="35">
        <f t="shared" si="54"/>
        <v>0</v>
      </c>
      <c r="BL63" s="35">
        <f t="shared" si="54"/>
        <v>0</v>
      </c>
      <c r="BM63" s="35">
        <f t="shared" ref="BM63" si="55">AY63</f>
        <v>986.96396251539863</v>
      </c>
      <c r="BO63" s="41" t="s">
        <v>58</v>
      </c>
      <c r="BP63" s="42">
        <f>BE84</f>
        <v>216.68000096082687</v>
      </c>
    </row>
    <row r="64" spans="2:68" x14ac:dyDescent="0.25">
      <c r="B64" s="25">
        <v>2026</v>
      </c>
      <c r="C64" s="26">
        <v>0</v>
      </c>
      <c r="D64" s="26">
        <v>237</v>
      </c>
      <c r="E64" s="26">
        <v>36.400001525878899</v>
      </c>
      <c r="F64" s="26">
        <v>500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125</v>
      </c>
      <c r="T64" s="26">
        <v>0</v>
      </c>
      <c r="U64" s="26">
        <v>0</v>
      </c>
      <c r="V64" s="26">
        <v>0</v>
      </c>
      <c r="W64" s="26">
        <v>0</v>
      </c>
      <c r="X64" s="26">
        <v>19.389999389648441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30</v>
      </c>
      <c r="AF64" s="26">
        <v>6</v>
      </c>
      <c r="AG64" s="26">
        <v>55.679999426007271</v>
      </c>
      <c r="AH64" s="26">
        <v>206.94184420349262</v>
      </c>
      <c r="AI64" s="26">
        <v>111.62730854200163</v>
      </c>
      <c r="AJ64" s="26">
        <v>58.616999715566635</v>
      </c>
      <c r="AK64" s="26">
        <v>21.700000122189522</v>
      </c>
      <c r="AL64" s="30" t="str">
        <f t="shared" si="49"/>
        <v>Suite 3 Customer Only</v>
      </c>
      <c r="AM64" s="25">
        <v>2026</v>
      </c>
      <c r="AN64" s="34">
        <f t="shared" si="50"/>
        <v>318.56915274549425</v>
      </c>
      <c r="AO64" s="34">
        <f t="shared" si="51"/>
        <v>146.70000012218952</v>
      </c>
      <c r="AP64" s="34">
        <f t="shared" si="52"/>
        <v>88.616999715566635</v>
      </c>
      <c r="AQ64" s="34">
        <f t="shared" si="41"/>
        <v>55.679999426007271</v>
      </c>
      <c r="AR64" s="34">
        <f t="shared" si="42"/>
        <v>25.389999389648441</v>
      </c>
      <c r="AS64" s="34">
        <f t="shared" si="43"/>
        <v>0</v>
      </c>
      <c r="AT64" s="34">
        <f t="shared" si="53"/>
        <v>0</v>
      </c>
      <c r="AU64" s="34">
        <f t="shared" si="44"/>
        <v>500</v>
      </c>
      <c r="AV64" s="34">
        <f t="shared" si="45"/>
        <v>0</v>
      </c>
      <c r="AW64" s="34">
        <f t="shared" si="46"/>
        <v>0</v>
      </c>
      <c r="AX64" s="34">
        <f t="shared" si="47"/>
        <v>273.40000152587891</v>
      </c>
      <c r="AY64" s="34">
        <f t="shared" si="48"/>
        <v>1408.356152924785</v>
      </c>
      <c r="BA64" s="25">
        <v>2026</v>
      </c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O64" s="41" t="s">
        <v>59</v>
      </c>
      <c r="BP64" s="42">
        <f>BF84</f>
        <v>117.77000427246094</v>
      </c>
    </row>
    <row r="65" spans="2:68" x14ac:dyDescent="0.25">
      <c r="B65" s="27">
        <v>2027</v>
      </c>
      <c r="C65" s="28">
        <v>0</v>
      </c>
      <c r="D65" s="28">
        <v>237</v>
      </c>
      <c r="E65" s="28">
        <v>36.400001525878899</v>
      </c>
      <c r="F65" s="28">
        <v>500</v>
      </c>
      <c r="G65" s="28">
        <v>0</v>
      </c>
      <c r="H65" s="28">
        <v>0</v>
      </c>
      <c r="I65" s="28">
        <v>0</v>
      </c>
      <c r="J65" s="28">
        <v>0</v>
      </c>
      <c r="K65" s="28">
        <v>400</v>
      </c>
      <c r="L65" s="28">
        <v>0</v>
      </c>
      <c r="M65" s="28">
        <v>0</v>
      </c>
      <c r="N65" s="28">
        <v>100</v>
      </c>
      <c r="O65" s="28">
        <v>0</v>
      </c>
      <c r="P65" s="28">
        <v>0</v>
      </c>
      <c r="Q65" s="28">
        <v>0</v>
      </c>
      <c r="R65" s="28">
        <v>0</v>
      </c>
      <c r="S65" s="28">
        <v>150</v>
      </c>
      <c r="T65" s="28">
        <v>0</v>
      </c>
      <c r="U65" s="28">
        <v>0</v>
      </c>
      <c r="V65" s="28">
        <v>0</v>
      </c>
      <c r="W65" s="28">
        <v>0</v>
      </c>
      <c r="X65" s="28">
        <v>24.79000091552734</v>
      </c>
      <c r="Y65" s="28">
        <v>0</v>
      </c>
      <c r="Z65" s="28">
        <v>0</v>
      </c>
      <c r="AA65" s="28">
        <v>0</v>
      </c>
      <c r="AB65" s="28">
        <v>0</v>
      </c>
      <c r="AC65" s="28">
        <v>0</v>
      </c>
      <c r="AD65" s="28">
        <v>0</v>
      </c>
      <c r="AE65" s="28">
        <v>60</v>
      </c>
      <c r="AF65" s="28">
        <v>6</v>
      </c>
      <c r="AG65" s="28">
        <v>89.340002149343491</v>
      </c>
      <c r="AH65" s="28">
        <v>255.36065474159199</v>
      </c>
      <c r="AI65" s="28">
        <v>129.12423573050444</v>
      </c>
      <c r="AJ65" s="28">
        <v>58.616999715566635</v>
      </c>
      <c r="AK65" s="28">
        <v>21.700000122189522</v>
      </c>
      <c r="AL65" s="30" t="str">
        <f t="shared" si="49"/>
        <v>Suite 3 Customer Only</v>
      </c>
      <c r="AM65" s="27">
        <v>2027</v>
      </c>
      <c r="AN65" s="35">
        <f t="shared" si="50"/>
        <v>384.48489047209642</v>
      </c>
      <c r="AO65" s="35">
        <f t="shared" si="51"/>
        <v>171.70000012218952</v>
      </c>
      <c r="AP65" s="35">
        <f t="shared" si="52"/>
        <v>118.61699971556664</v>
      </c>
      <c r="AQ65" s="35">
        <f t="shared" si="41"/>
        <v>89.340002149343491</v>
      </c>
      <c r="AR65" s="35">
        <f t="shared" si="42"/>
        <v>30.79000091552734</v>
      </c>
      <c r="AS65" s="35">
        <f t="shared" si="43"/>
        <v>0</v>
      </c>
      <c r="AT65" s="35">
        <f t="shared" si="53"/>
        <v>100</v>
      </c>
      <c r="AU65" s="35">
        <f t="shared" si="44"/>
        <v>900</v>
      </c>
      <c r="AV65" s="35">
        <f t="shared" si="45"/>
        <v>0</v>
      </c>
      <c r="AW65" s="35">
        <f t="shared" si="46"/>
        <v>0</v>
      </c>
      <c r="AX65" s="35">
        <f t="shared" si="47"/>
        <v>273.40000152587891</v>
      </c>
      <c r="AY65" s="35">
        <f t="shared" si="48"/>
        <v>2068.3318949006025</v>
      </c>
      <c r="BA65" s="27">
        <v>2027</v>
      </c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O65" s="41" t="s">
        <v>36</v>
      </c>
      <c r="BP65" s="42">
        <f>BG84</f>
        <v>90</v>
      </c>
    </row>
    <row r="66" spans="2:68" x14ac:dyDescent="0.25">
      <c r="B66" s="25">
        <v>2028</v>
      </c>
      <c r="C66" s="26">
        <v>0</v>
      </c>
      <c r="D66" s="26">
        <v>237</v>
      </c>
      <c r="E66" s="26">
        <v>36.400001525878899</v>
      </c>
      <c r="F66" s="26">
        <v>500</v>
      </c>
      <c r="G66" s="26">
        <v>200</v>
      </c>
      <c r="H66" s="26">
        <v>0</v>
      </c>
      <c r="I66" s="26">
        <v>0</v>
      </c>
      <c r="J66" s="26">
        <v>0</v>
      </c>
      <c r="K66" s="26">
        <v>400</v>
      </c>
      <c r="L66" s="26">
        <v>0</v>
      </c>
      <c r="M66" s="26">
        <v>0</v>
      </c>
      <c r="N66" s="26">
        <v>99.949996948242188</v>
      </c>
      <c r="O66" s="26">
        <v>0</v>
      </c>
      <c r="P66" s="26">
        <v>0</v>
      </c>
      <c r="Q66" s="26">
        <v>0</v>
      </c>
      <c r="R66" s="26">
        <v>0</v>
      </c>
      <c r="S66" s="26">
        <v>175</v>
      </c>
      <c r="T66" s="26">
        <v>0</v>
      </c>
      <c r="U66" s="26">
        <v>0</v>
      </c>
      <c r="V66" s="26">
        <v>0</v>
      </c>
      <c r="W66" s="26">
        <v>0</v>
      </c>
      <c r="X66" s="26">
        <v>27.79000091552734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90</v>
      </c>
      <c r="AF66" s="26">
        <v>9</v>
      </c>
      <c r="AG66" s="26">
        <v>129.9900014102459</v>
      </c>
      <c r="AH66" s="26">
        <v>306.2398079751942</v>
      </c>
      <c r="AI66" s="26">
        <v>159.94925742822508</v>
      </c>
      <c r="AJ66" s="26">
        <v>58.616999715566635</v>
      </c>
      <c r="AK66" s="26">
        <v>21.700000122189522</v>
      </c>
      <c r="AL66" s="30" t="str">
        <f t="shared" si="49"/>
        <v>Suite 3 Customer Only</v>
      </c>
      <c r="AM66" s="25">
        <v>2028</v>
      </c>
      <c r="AN66" s="34">
        <f t="shared" si="50"/>
        <v>466.18906540341925</v>
      </c>
      <c r="AO66" s="34">
        <f t="shared" si="51"/>
        <v>196.70000012218952</v>
      </c>
      <c r="AP66" s="34">
        <f t="shared" si="52"/>
        <v>148.61699971556664</v>
      </c>
      <c r="AQ66" s="34">
        <f t="shared" si="41"/>
        <v>129.9900014102459</v>
      </c>
      <c r="AR66" s="34">
        <f t="shared" si="42"/>
        <v>36.790000915527344</v>
      </c>
      <c r="AS66" s="34">
        <f t="shared" si="43"/>
        <v>0</v>
      </c>
      <c r="AT66" s="34">
        <f t="shared" si="53"/>
        <v>99.949996948242188</v>
      </c>
      <c r="AU66" s="34">
        <f t="shared" si="44"/>
        <v>1100</v>
      </c>
      <c r="AV66" s="34">
        <f t="shared" si="45"/>
        <v>0</v>
      </c>
      <c r="AW66" s="34">
        <f t="shared" si="46"/>
        <v>0</v>
      </c>
      <c r="AX66" s="34">
        <f t="shared" si="47"/>
        <v>273.40000152587891</v>
      </c>
      <c r="AY66" s="34">
        <f t="shared" si="48"/>
        <v>2451.6360660410696</v>
      </c>
      <c r="BA66" s="25">
        <v>2028</v>
      </c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O66" s="41" t="s">
        <v>45</v>
      </c>
      <c r="BP66" s="42">
        <f>BH84</f>
        <v>596</v>
      </c>
    </row>
    <row r="67" spans="2:68" x14ac:dyDescent="0.25">
      <c r="B67" s="27">
        <v>2029</v>
      </c>
      <c r="C67" s="28">
        <v>0</v>
      </c>
      <c r="D67" s="28">
        <v>237</v>
      </c>
      <c r="E67" s="28">
        <v>36.400001525878899</v>
      </c>
      <c r="F67" s="28">
        <v>500</v>
      </c>
      <c r="G67" s="28">
        <v>200</v>
      </c>
      <c r="H67" s="28">
        <v>200</v>
      </c>
      <c r="I67" s="28">
        <v>0</v>
      </c>
      <c r="J67" s="28">
        <v>0</v>
      </c>
      <c r="K67" s="28">
        <v>400</v>
      </c>
      <c r="L67" s="28">
        <v>0</v>
      </c>
      <c r="M67" s="28">
        <v>0</v>
      </c>
      <c r="N67" s="28">
        <v>99.900001525878906</v>
      </c>
      <c r="O67" s="28">
        <v>0</v>
      </c>
      <c r="P67" s="28">
        <v>0</v>
      </c>
      <c r="Q67" s="28">
        <v>0</v>
      </c>
      <c r="R67" s="28">
        <v>0</v>
      </c>
      <c r="S67" s="28">
        <v>200</v>
      </c>
      <c r="T67" s="28">
        <v>0</v>
      </c>
      <c r="U67" s="28">
        <v>0</v>
      </c>
      <c r="V67" s="28">
        <v>0</v>
      </c>
      <c r="W67" s="28">
        <v>0</v>
      </c>
      <c r="X67" s="28">
        <v>30.489999771118161</v>
      </c>
      <c r="Y67" s="28">
        <v>0</v>
      </c>
      <c r="Z67" s="28">
        <v>0</v>
      </c>
      <c r="AA67" s="28">
        <v>0</v>
      </c>
      <c r="AB67" s="28">
        <v>0</v>
      </c>
      <c r="AC67" s="28">
        <v>0</v>
      </c>
      <c r="AD67" s="28">
        <v>0</v>
      </c>
      <c r="AE67" s="28">
        <v>120</v>
      </c>
      <c r="AF67" s="28">
        <v>11</v>
      </c>
      <c r="AG67" s="28">
        <v>156.62000143527985</v>
      </c>
      <c r="AH67" s="28">
        <v>357.79003073213073</v>
      </c>
      <c r="AI67" s="28">
        <v>183.18605346904008</v>
      </c>
      <c r="AJ67" s="28">
        <v>58.616999715566635</v>
      </c>
      <c r="AK67" s="28">
        <v>21.700000122189522</v>
      </c>
      <c r="AL67" s="30" t="str">
        <f t="shared" si="49"/>
        <v>Suite 3 Customer Only</v>
      </c>
      <c r="AM67" s="27">
        <v>2029</v>
      </c>
      <c r="AN67" s="35">
        <f t="shared" si="50"/>
        <v>540.97608420117081</v>
      </c>
      <c r="AO67" s="35">
        <f t="shared" si="51"/>
        <v>221.70000012218952</v>
      </c>
      <c r="AP67" s="35">
        <f t="shared" si="52"/>
        <v>178.61699971556664</v>
      </c>
      <c r="AQ67" s="35">
        <f t="shared" si="41"/>
        <v>156.62000143527985</v>
      </c>
      <c r="AR67" s="35">
        <f t="shared" si="42"/>
        <v>41.489999771118164</v>
      </c>
      <c r="AS67" s="35">
        <f t="shared" si="43"/>
        <v>0</v>
      </c>
      <c r="AT67" s="35">
        <f t="shared" si="53"/>
        <v>99.900001525878906</v>
      </c>
      <c r="AU67" s="35">
        <f t="shared" si="44"/>
        <v>1300</v>
      </c>
      <c r="AV67" s="35">
        <f t="shared" si="45"/>
        <v>0</v>
      </c>
      <c r="AW67" s="35">
        <f t="shared" si="46"/>
        <v>0</v>
      </c>
      <c r="AX67" s="35">
        <f t="shared" si="47"/>
        <v>273.40000152587891</v>
      </c>
      <c r="AY67" s="35">
        <f t="shared" si="48"/>
        <v>2812.703088297083</v>
      </c>
      <c r="BA67" s="27">
        <v>2029</v>
      </c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O67" s="41" t="s">
        <v>50</v>
      </c>
      <c r="BP67" s="42">
        <f>BI84</f>
        <v>3250</v>
      </c>
    </row>
    <row r="68" spans="2:68" x14ac:dyDescent="0.25">
      <c r="B68" s="25">
        <v>2030</v>
      </c>
      <c r="C68" s="26">
        <v>0</v>
      </c>
      <c r="D68" s="26">
        <v>237</v>
      </c>
      <c r="E68" s="26">
        <v>36.400001525878899</v>
      </c>
      <c r="F68" s="26">
        <v>700</v>
      </c>
      <c r="G68" s="26">
        <v>200</v>
      </c>
      <c r="H68" s="26">
        <v>200</v>
      </c>
      <c r="I68" s="26">
        <v>0</v>
      </c>
      <c r="J68" s="26">
        <v>0</v>
      </c>
      <c r="K68" s="26">
        <v>400</v>
      </c>
      <c r="L68" s="26">
        <v>0</v>
      </c>
      <c r="M68" s="26">
        <v>0</v>
      </c>
      <c r="N68" s="26">
        <v>199.84999847412109</v>
      </c>
      <c r="O68" s="26"/>
      <c r="P68" s="26">
        <v>0</v>
      </c>
      <c r="Q68" s="26">
        <v>0</v>
      </c>
      <c r="R68" s="26">
        <v>0</v>
      </c>
      <c r="S68" s="26">
        <v>225</v>
      </c>
      <c r="T68" s="26">
        <v>0</v>
      </c>
      <c r="U68" s="26">
        <v>0</v>
      </c>
      <c r="V68" s="26">
        <v>0</v>
      </c>
      <c r="W68" s="26">
        <v>0</v>
      </c>
      <c r="X68" s="26">
        <v>34.689998626708977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150</v>
      </c>
      <c r="AF68" s="26">
        <v>11</v>
      </c>
      <c r="AG68" s="26">
        <v>182.44999727606773</v>
      </c>
      <c r="AH68" s="26">
        <v>412.5787181774632</v>
      </c>
      <c r="AI68" s="26">
        <v>203.16846574006445</v>
      </c>
      <c r="AJ68" s="26">
        <v>58.616999715566635</v>
      </c>
      <c r="AK68" s="26">
        <v>21.700000122189522</v>
      </c>
      <c r="AL68" s="30" t="str">
        <f t="shared" si="49"/>
        <v>Suite 3 Customer Only</v>
      </c>
      <c r="AM68" s="25">
        <v>2030</v>
      </c>
      <c r="AN68" s="34">
        <f t="shared" si="50"/>
        <v>615.74718391752765</v>
      </c>
      <c r="AO68" s="34">
        <f t="shared" si="51"/>
        <v>246.70000012218952</v>
      </c>
      <c r="AP68" s="34">
        <f t="shared" si="52"/>
        <v>208.61699971556664</v>
      </c>
      <c r="AQ68" s="34">
        <f t="shared" si="41"/>
        <v>182.44999727606773</v>
      </c>
      <c r="AR68" s="34">
        <f t="shared" si="42"/>
        <v>45.689998626708977</v>
      </c>
      <c r="AS68" s="34">
        <f t="shared" si="43"/>
        <v>0</v>
      </c>
      <c r="AT68" s="34">
        <f t="shared" si="53"/>
        <v>199.84999847412109</v>
      </c>
      <c r="AU68" s="34">
        <f t="shared" si="44"/>
        <v>1500</v>
      </c>
      <c r="AV68" s="34">
        <f t="shared" si="45"/>
        <v>0</v>
      </c>
      <c r="AW68" s="34">
        <f t="shared" si="46"/>
        <v>0</v>
      </c>
      <c r="AX68" s="34">
        <f t="shared" si="47"/>
        <v>273.40000152587891</v>
      </c>
      <c r="AY68" s="34">
        <f t="shared" si="48"/>
        <v>3272.4541796580606</v>
      </c>
      <c r="BA68" s="25">
        <v>2030</v>
      </c>
      <c r="BB68" s="34">
        <f t="shared" ref="BB68:BL68" si="56">AN68-BB63</f>
        <v>359.86022108133682</v>
      </c>
      <c r="BC68" s="34">
        <f t="shared" si="56"/>
        <v>125</v>
      </c>
      <c r="BD68" s="34">
        <f t="shared" si="56"/>
        <v>150</v>
      </c>
      <c r="BE68" s="34">
        <f t="shared" si="56"/>
        <v>153.77999758720398</v>
      </c>
      <c r="BF68" s="34">
        <f t="shared" si="56"/>
        <v>23.599998474121087</v>
      </c>
      <c r="BG68" s="34">
        <f t="shared" si="56"/>
        <v>0</v>
      </c>
      <c r="BH68" s="34">
        <f t="shared" si="56"/>
        <v>199.84999847412109</v>
      </c>
      <c r="BI68" s="34">
        <f t="shared" si="56"/>
        <v>1000</v>
      </c>
      <c r="BJ68" s="34">
        <f t="shared" si="56"/>
        <v>0</v>
      </c>
      <c r="BK68" s="34">
        <f t="shared" si="56"/>
        <v>0</v>
      </c>
      <c r="BL68" s="34">
        <f t="shared" si="56"/>
        <v>273.40000152587891</v>
      </c>
      <c r="BM68" s="34">
        <f t="shared" ref="BM68" si="57">AY68-BM63</f>
        <v>2285.490217142662</v>
      </c>
      <c r="BO68" s="41" t="s">
        <v>60</v>
      </c>
      <c r="BP68" s="42">
        <f>BJ84</f>
        <v>500</v>
      </c>
    </row>
    <row r="69" spans="2:68" x14ac:dyDescent="0.25">
      <c r="B69" s="27">
        <v>2031</v>
      </c>
      <c r="C69" s="28">
        <v>0</v>
      </c>
      <c r="D69" s="28">
        <v>237</v>
      </c>
      <c r="E69" s="28">
        <v>36.400001525878899</v>
      </c>
      <c r="F69" s="28">
        <v>700</v>
      </c>
      <c r="G69" s="28">
        <v>200</v>
      </c>
      <c r="H69" s="28">
        <v>200</v>
      </c>
      <c r="I69" s="28">
        <v>0</v>
      </c>
      <c r="J69" s="28">
        <v>0</v>
      </c>
      <c r="K69" s="28">
        <v>400</v>
      </c>
      <c r="L69" s="28">
        <v>0</v>
      </c>
      <c r="M69" s="28">
        <v>0</v>
      </c>
      <c r="N69" s="28">
        <v>299.75</v>
      </c>
      <c r="O69" s="28">
        <v>0</v>
      </c>
      <c r="P69" s="28">
        <v>0</v>
      </c>
      <c r="Q69" s="28">
        <v>0</v>
      </c>
      <c r="R69" s="28">
        <v>0</v>
      </c>
      <c r="S69" s="28">
        <v>250</v>
      </c>
      <c r="T69" s="28">
        <v>0</v>
      </c>
      <c r="U69" s="28">
        <v>0</v>
      </c>
      <c r="V69" s="28">
        <v>0</v>
      </c>
      <c r="W69" s="28">
        <v>0</v>
      </c>
      <c r="X69" s="28">
        <v>38.060001373291023</v>
      </c>
      <c r="Y69" s="28">
        <v>0</v>
      </c>
      <c r="Z69" s="28">
        <v>0</v>
      </c>
      <c r="AA69" s="28">
        <v>0</v>
      </c>
      <c r="AB69" s="28">
        <v>0</v>
      </c>
      <c r="AC69" s="28">
        <v>0</v>
      </c>
      <c r="AD69" s="28">
        <v>0</v>
      </c>
      <c r="AE69" s="28">
        <v>180</v>
      </c>
      <c r="AF69" s="28">
        <v>12.069999694824221</v>
      </c>
      <c r="AG69" s="28">
        <v>195.28000086545944</v>
      </c>
      <c r="AH69" s="28">
        <v>469.39263167865727</v>
      </c>
      <c r="AI69" s="28">
        <v>226.96260138154966</v>
      </c>
      <c r="AJ69" s="28">
        <v>58.616999715566635</v>
      </c>
      <c r="AK69" s="28">
        <v>21.700000122189522</v>
      </c>
      <c r="AL69" s="30" t="str">
        <f t="shared" si="49"/>
        <v>Suite 3 Customer Only</v>
      </c>
      <c r="AM69" s="27">
        <v>2031</v>
      </c>
      <c r="AN69" s="35">
        <f t="shared" si="50"/>
        <v>696.35523306020696</v>
      </c>
      <c r="AO69" s="35">
        <f t="shared" si="51"/>
        <v>271.70000012218952</v>
      </c>
      <c r="AP69" s="35">
        <f t="shared" si="52"/>
        <v>238.61699971556664</v>
      </c>
      <c r="AQ69" s="35">
        <f t="shared" si="41"/>
        <v>195.28000086545944</v>
      </c>
      <c r="AR69" s="35">
        <f t="shared" si="42"/>
        <v>50.130001068115241</v>
      </c>
      <c r="AS69" s="35">
        <f t="shared" si="43"/>
        <v>0</v>
      </c>
      <c r="AT69" s="35">
        <f t="shared" si="53"/>
        <v>299.75</v>
      </c>
      <c r="AU69" s="35">
        <f t="shared" si="44"/>
        <v>1500</v>
      </c>
      <c r="AV69" s="35">
        <f t="shared" si="45"/>
        <v>0</v>
      </c>
      <c r="AW69" s="35">
        <f t="shared" si="46"/>
        <v>0</v>
      </c>
      <c r="AX69" s="35">
        <f t="shared" si="47"/>
        <v>273.40000152587891</v>
      </c>
      <c r="AY69" s="35">
        <f t="shared" si="48"/>
        <v>3525.2322363574167</v>
      </c>
      <c r="BA69" s="27">
        <v>2031</v>
      </c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O69" s="41" t="s">
        <v>61</v>
      </c>
      <c r="BP69" s="42">
        <f>BK84</f>
        <v>0</v>
      </c>
    </row>
    <row r="70" spans="2:68" x14ac:dyDescent="0.25">
      <c r="B70" s="25">
        <v>2032</v>
      </c>
      <c r="C70" s="26">
        <v>0</v>
      </c>
      <c r="D70" s="26">
        <v>237</v>
      </c>
      <c r="E70" s="26">
        <v>36.400001525878899</v>
      </c>
      <c r="F70" s="26">
        <v>800</v>
      </c>
      <c r="G70" s="26">
        <v>200</v>
      </c>
      <c r="H70" s="26">
        <v>200</v>
      </c>
      <c r="I70" s="26">
        <v>0</v>
      </c>
      <c r="J70" s="26">
        <v>0</v>
      </c>
      <c r="K70" s="26">
        <v>400</v>
      </c>
      <c r="L70" s="26">
        <v>0</v>
      </c>
      <c r="M70" s="26">
        <v>0</v>
      </c>
      <c r="N70" s="26">
        <v>299.59999847412109</v>
      </c>
      <c r="O70" s="26">
        <v>0</v>
      </c>
      <c r="P70" s="26">
        <v>0</v>
      </c>
      <c r="Q70" s="26">
        <v>0</v>
      </c>
      <c r="R70" s="26">
        <v>0</v>
      </c>
      <c r="S70" s="26">
        <v>250</v>
      </c>
      <c r="T70" s="26">
        <v>0</v>
      </c>
      <c r="U70" s="26">
        <v>0</v>
      </c>
      <c r="V70" s="26">
        <v>0</v>
      </c>
      <c r="W70" s="26">
        <v>0</v>
      </c>
      <c r="X70" s="26">
        <v>41.630001068115227</v>
      </c>
      <c r="Y70" s="26">
        <v>125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210</v>
      </c>
      <c r="AF70" s="26">
        <v>13.19999980926514</v>
      </c>
      <c r="AG70" s="26">
        <v>197.81999689340591</v>
      </c>
      <c r="AH70" s="26">
        <v>496.96755722482067</v>
      </c>
      <c r="AI70" s="26">
        <v>259.04094554525142</v>
      </c>
      <c r="AJ70" s="26">
        <v>58.616999715566635</v>
      </c>
      <c r="AK70" s="26">
        <v>21.700000122189522</v>
      </c>
      <c r="AL70" s="30" t="str">
        <f t="shared" si="49"/>
        <v>Suite 3 Customer Only</v>
      </c>
      <c r="AM70" s="25">
        <v>2032</v>
      </c>
      <c r="AN70" s="34">
        <f t="shared" si="50"/>
        <v>756.00850277007203</v>
      </c>
      <c r="AO70" s="34">
        <f t="shared" si="51"/>
        <v>271.70000012218952</v>
      </c>
      <c r="AP70" s="34">
        <f t="shared" si="52"/>
        <v>268.61699971556664</v>
      </c>
      <c r="AQ70" s="34">
        <f t="shared" si="41"/>
        <v>197.81999689340591</v>
      </c>
      <c r="AR70" s="34">
        <f t="shared" si="42"/>
        <v>54.830000877380371</v>
      </c>
      <c r="AS70" s="34">
        <f t="shared" si="43"/>
        <v>0</v>
      </c>
      <c r="AT70" s="34">
        <f t="shared" si="53"/>
        <v>299.59999847412109</v>
      </c>
      <c r="AU70" s="34">
        <f t="shared" si="44"/>
        <v>1600</v>
      </c>
      <c r="AV70" s="34">
        <f t="shared" si="45"/>
        <v>125</v>
      </c>
      <c r="AW70" s="34">
        <f t="shared" si="46"/>
        <v>0</v>
      </c>
      <c r="AX70" s="34">
        <f t="shared" si="47"/>
        <v>273.40000152587891</v>
      </c>
      <c r="AY70" s="34">
        <f t="shared" si="48"/>
        <v>3846.9755003786145</v>
      </c>
      <c r="BA70" s="25">
        <v>2032</v>
      </c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O70" s="41" t="s">
        <v>48</v>
      </c>
      <c r="BP70" s="42">
        <f>BL84</f>
        <v>765.60000228881836</v>
      </c>
    </row>
    <row r="71" spans="2:68" x14ac:dyDescent="0.25">
      <c r="B71" s="27">
        <v>2033</v>
      </c>
      <c r="C71" s="28">
        <v>0</v>
      </c>
      <c r="D71" s="28">
        <v>237</v>
      </c>
      <c r="E71" s="28">
        <v>36.400001525878899</v>
      </c>
      <c r="F71" s="28">
        <v>800</v>
      </c>
      <c r="G71" s="28">
        <v>200</v>
      </c>
      <c r="H71" s="28">
        <v>200</v>
      </c>
      <c r="I71" s="28">
        <v>0</v>
      </c>
      <c r="J71" s="28">
        <v>0</v>
      </c>
      <c r="K71" s="28">
        <v>400</v>
      </c>
      <c r="L71" s="28">
        <v>0</v>
      </c>
      <c r="M71" s="28">
        <v>0</v>
      </c>
      <c r="N71" s="28">
        <v>399.44999694824219</v>
      </c>
      <c r="O71" s="28">
        <v>0</v>
      </c>
      <c r="P71" s="28">
        <v>0</v>
      </c>
      <c r="Q71" s="28">
        <v>0</v>
      </c>
      <c r="R71" s="28">
        <v>0</v>
      </c>
      <c r="S71" s="28">
        <v>250</v>
      </c>
      <c r="T71" s="28">
        <v>0</v>
      </c>
      <c r="U71" s="28">
        <v>0</v>
      </c>
      <c r="V71" s="28">
        <v>0</v>
      </c>
      <c r="W71" s="28">
        <v>0</v>
      </c>
      <c r="X71" s="28">
        <v>44.919998168945313</v>
      </c>
      <c r="Y71" s="28">
        <v>125</v>
      </c>
      <c r="Z71" s="28">
        <v>0</v>
      </c>
      <c r="AA71" s="28">
        <v>0</v>
      </c>
      <c r="AB71" s="28">
        <v>0</v>
      </c>
      <c r="AC71" s="28">
        <v>0</v>
      </c>
      <c r="AD71" s="28">
        <v>0</v>
      </c>
      <c r="AE71" s="28">
        <v>240</v>
      </c>
      <c r="AF71" s="28">
        <v>14.25</v>
      </c>
      <c r="AG71" s="28">
        <v>200.250004529953</v>
      </c>
      <c r="AH71" s="28">
        <v>524.96585539396233</v>
      </c>
      <c r="AI71" s="28">
        <v>299.97382252740357</v>
      </c>
      <c r="AJ71" s="28">
        <v>58.616999715566635</v>
      </c>
      <c r="AK71" s="28">
        <v>21.700000122189522</v>
      </c>
      <c r="AL71" s="30" t="str">
        <f t="shared" si="49"/>
        <v>Suite 3 Customer Only</v>
      </c>
      <c r="AM71" s="27">
        <v>2033</v>
      </c>
      <c r="AN71" s="35">
        <f t="shared" si="50"/>
        <v>824.93967792136596</v>
      </c>
      <c r="AO71" s="35">
        <f t="shared" si="51"/>
        <v>271.70000012218952</v>
      </c>
      <c r="AP71" s="35">
        <f t="shared" si="52"/>
        <v>298.61699971556664</v>
      </c>
      <c r="AQ71" s="35">
        <f t="shared" si="41"/>
        <v>200.250004529953</v>
      </c>
      <c r="AR71" s="35">
        <f t="shared" si="42"/>
        <v>59.169998168945313</v>
      </c>
      <c r="AS71" s="35">
        <f t="shared" si="43"/>
        <v>0</v>
      </c>
      <c r="AT71" s="35">
        <f t="shared" si="53"/>
        <v>399.44999694824219</v>
      </c>
      <c r="AU71" s="35">
        <f t="shared" si="44"/>
        <v>1600</v>
      </c>
      <c r="AV71" s="35">
        <f t="shared" si="45"/>
        <v>125</v>
      </c>
      <c r="AW71" s="35">
        <f t="shared" si="46"/>
        <v>0</v>
      </c>
      <c r="AX71" s="35">
        <f t="shared" si="47"/>
        <v>273.40000152587891</v>
      </c>
      <c r="AY71" s="35">
        <f t="shared" si="48"/>
        <v>4052.5266789321413</v>
      </c>
      <c r="BA71" s="27">
        <v>2033</v>
      </c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</row>
    <row r="72" spans="2:68" x14ac:dyDescent="0.25">
      <c r="B72" s="25">
        <v>2034</v>
      </c>
      <c r="C72" s="26">
        <v>0</v>
      </c>
      <c r="D72" s="26">
        <v>474</v>
      </c>
      <c r="E72" s="26">
        <v>36.400001525878899</v>
      </c>
      <c r="F72" s="26">
        <v>800</v>
      </c>
      <c r="G72" s="26">
        <v>200</v>
      </c>
      <c r="H72" s="26">
        <v>200</v>
      </c>
      <c r="I72" s="26">
        <v>0</v>
      </c>
      <c r="J72" s="26">
        <v>0</v>
      </c>
      <c r="K72" s="26">
        <v>400</v>
      </c>
      <c r="L72" s="26">
        <v>0</v>
      </c>
      <c r="M72" s="26">
        <v>0</v>
      </c>
      <c r="N72" s="26">
        <v>499.25</v>
      </c>
      <c r="O72" s="26">
        <v>0</v>
      </c>
      <c r="P72" s="26">
        <v>0</v>
      </c>
      <c r="Q72" s="26">
        <v>0</v>
      </c>
      <c r="R72" s="26">
        <v>0</v>
      </c>
      <c r="S72" s="26">
        <v>250</v>
      </c>
      <c r="T72" s="26">
        <v>0</v>
      </c>
      <c r="U72" s="26">
        <v>0</v>
      </c>
      <c r="V72" s="26">
        <v>0</v>
      </c>
      <c r="W72" s="26">
        <v>0</v>
      </c>
      <c r="X72" s="26">
        <v>48.389999389648438</v>
      </c>
      <c r="Y72" s="26">
        <v>125</v>
      </c>
      <c r="Z72" s="26">
        <v>0</v>
      </c>
      <c r="AA72" s="26">
        <v>0</v>
      </c>
      <c r="AB72" s="26">
        <v>0</v>
      </c>
      <c r="AC72" s="26">
        <v>0</v>
      </c>
      <c r="AD72" s="26">
        <v>0</v>
      </c>
      <c r="AE72" s="26">
        <v>270</v>
      </c>
      <c r="AF72" s="26">
        <v>15.340000152587891</v>
      </c>
      <c r="AG72" s="26">
        <v>202.68000251054764</v>
      </c>
      <c r="AH72" s="26">
        <v>555.72839171180271</v>
      </c>
      <c r="AI72" s="26">
        <v>348.29111263068853</v>
      </c>
      <c r="AJ72" s="26">
        <v>58.616999715566635</v>
      </c>
      <c r="AK72" s="26">
        <v>21.700000122189522</v>
      </c>
      <c r="AL72" s="30" t="str">
        <f t="shared" si="49"/>
        <v>Suite 3 Customer Only</v>
      </c>
      <c r="AM72" s="25">
        <v>2034</v>
      </c>
      <c r="AN72" s="34">
        <f t="shared" si="50"/>
        <v>904.01950434249125</v>
      </c>
      <c r="AO72" s="34">
        <f t="shared" si="51"/>
        <v>271.70000012218952</v>
      </c>
      <c r="AP72" s="34">
        <f t="shared" si="52"/>
        <v>328.61699971556664</v>
      </c>
      <c r="AQ72" s="34">
        <f t="shared" si="41"/>
        <v>202.68000251054764</v>
      </c>
      <c r="AR72" s="34">
        <f t="shared" si="42"/>
        <v>63.729999542236328</v>
      </c>
      <c r="AS72" s="34">
        <f t="shared" si="43"/>
        <v>0</v>
      </c>
      <c r="AT72" s="34">
        <f t="shared" si="53"/>
        <v>499.25</v>
      </c>
      <c r="AU72" s="34">
        <f t="shared" si="44"/>
        <v>1600</v>
      </c>
      <c r="AV72" s="34">
        <f t="shared" si="45"/>
        <v>125</v>
      </c>
      <c r="AW72" s="34">
        <f t="shared" si="46"/>
        <v>0</v>
      </c>
      <c r="AX72" s="34">
        <f t="shared" si="47"/>
        <v>510.40000152587891</v>
      </c>
      <c r="AY72" s="34">
        <f t="shared" si="48"/>
        <v>4505.39650775891</v>
      </c>
      <c r="BA72" s="25">
        <v>2034</v>
      </c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</row>
    <row r="73" spans="2:68" x14ac:dyDescent="0.25">
      <c r="B73" s="27">
        <v>2035</v>
      </c>
      <c r="C73" s="28">
        <v>0</v>
      </c>
      <c r="D73" s="28">
        <v>474</v>
      </c>
      <c r="E73" s="28">
        <v>36.400001525878899</v>
      </c>
      <c r="F73" s="28">
        <v>800</v>
      </c>
      <c r="G73" s="28">
        <v>200</v>
      </c>
      <c r="H73" s="28">
        <v>200</v>
      </c>
      <c r="I73" s="28">
        <v>0</v>
      </c>
      <c r="J73" s="28">
        <v>0</v>
      </c>
      <c r="K73" s="28">
        <v>400</v>
      </c>
      <c r="L73" s="28">
        <v>0</v>
      </c>
      <c r="M73" s="28">
        <v>0</v>
      </c>
      <c r="N73" s="28">
        <v>599</v>
      </c>
      <c r="O73" s="28">
        <v>0</v>
      </c>
      <c r="P73" s="28">
        <v>0</v>
      </c>
      <c r="Q73" s="28">
        <v>0</v>
      </c>
      <c r="R73" s="28">
        <v>0</v>
      </c>
      <c r="S73" s="28">
        <v>250</v>
      </c>
      <c r="T73" s="28">
        <v>0</v>
      </c>
      <c r="U73" s="28">
        <v>0</v>
      </c>
      <c r="V73" s="28">
        <v>0</v>
      </c>
      <c r="W73" s="28">
        <v>0</v>
      </c>
      <c r="X73" s="28">
        <v>51.919998168945313</v>
      </c>
      <c r="Y73" s="28">
        <v>250</v>
      </c>
      <c r="Z73" s="28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300</v>
      </c>
      <c r="AF73" s="28">
        <v>16.469999313354489</v>
      </c>
      <c r="AG73" s="28">
        <v>205.21999967098236</v>
      </c>
      <c r="AH73" s="28">
        <v>584.11534265681462</v>
      </c>
      <c r="AI73" s="28">
        <v>390.7691705807274</v>
      </c>
      <c r="AJ73" s="28">
        <v>58.616999715566635</v>
      </c>
      <c r="AK73" s="28">
        <v>21.700000122189522</v>
      </c>
      <c r="AL73" s="30" t="str">
        <f t="shared" si="49"/>
        <v>Suite 3 Customer Only</v>
      </c>
      <c r="AM73" s="27">
        <v>2035</v>
      </c>
      <c r="AN73" s="35">
        <f t="shared" si="50"/>
        <v>974.88451323754202</v>
      </c>
      <c r="AO73" s="35">
        <f t="shared" si="51"/>
        <v>271.70000012218952</v>
      </c>
      <c r="AP73" s="35">
        <f t="shared" si="52"/>
        <v>358.61699971556664</v>
      </c>
      <c r="AQ73" s="35">
        <f t="shared" si="41"/>
        <v>205.21999967098236</v>
      </c>
      <c r="AR73" s="35">
        <f t="shared" si="42"/>
        <v>68.389997482299805</v>
      </c>
      <c r="AS73" s="35">
        <f t="shared" si="43"/>
        <v>0</v>
      </c>
      <c r="AT73" s="35">
        <f t="shared" si="53"/>
        <v>599</v>
      </c>
      <c r="AU73" s="35">
        <f t="shared" si="44"/>
        <v>1600</v>
      </c>
      <c r="AV73" s="35">
        <f t="shared" si="45"/>
        <v>250</v>
      </c>
      <c r="AW73" s="35">
        <f t="shared" si="46"/>
        <v>0</v>
      </c>
      <c r="AX73" s="35">
        <f t="shared" si="47"/>
        <v>510.40000152587891</v>
      </c>
      <c r="AY73" s="35">
        <f t="shared" si="48"/>
        <v>4838.211511754459</v>
      </c>
      <c r="BA73" s="27">
        <v>2035</v>
      </c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</row>
    <row r="74" spans="2:68" x14ac:dyDescent="0.25">
      <c r="B74" s="25">
        <v>2036</v>
      </c>
      <c r="C74" s="26">
        <v>0</v>
      </c>
      <c r="D74" s="26">
        <v>474</v>
      </c>
      <c r="E74" s="26">
        <v>36.400001525878899</v>
      </c>
      <c r="F74" s="26">
        <v>1000</v>
      </c>
      <c r="G74" s="26">
        <v>200</v>
      </c>
      <c r="H74" s="26">
        <v>200</v>
      </c>
      <c r="I74" s="26">
        <v>0</v>
      </c>
      <c r="J74" s="26">
        <v>0</v>
      </c>
      <c r="K74" s="26">
        <v>400</v>
      </c>
      <c r="L74" s="26">
        <v>0</v>
      </c>
      <c r="M74" s="26">
        <v>0</v>
      </c>
      <c r="N74" s="26">
        <v>598.69999694824219</v>
      </c>
      <c r="O74" s="26">
        <v>0</v>
      </c>
      <c r="P74" s="26">
        <v>0</v>
      </c>
      <c r="Q74" s="26">
        <v>0</v>
      </c>
      <c r="R74" s="26">
        <v>0</v>
      </c>
      <c r="S74" s="26">
        <v>250</v>
      </c>
      <c r="T74" s="26">
        <v>0</v>
      </c>
      <c r="U74" s="26">
        <v>0</v>
      </c>
      <c r="V74" s="26">
        <v>0</v>
      </c>
      <c r="W74" s="26">
        <v>0</v>
      </c>
      <c r="X74" s="26">
        <v>55.459999084472663</v>
      </c>
      <c r="Y74" s="26">
        <v>250</v>
      </c>
      <c r="Z74" s="26">
        <v>0</v>
      </c>
      <c r="AA74" s="26">
        <v>0</v>
      </c>
      <c r="AB74" s="26">
        <v>0</v>
      </c>
      <c r="AC74" s="26">
        <v>0</v>
      </c>
      <c r="AD74" s="26">
        <v>0</v>
      </c>
      <c r="AE74" s="26">
        <v>330</v>
      </c>
      <c r="AF74" s="26">
        <v>17.590000152587891</v>
      </c>
      <c r="AG74" s="26">
        <v>205.11000263690948</v>
      </c>
      <c r="AH74" s="26">
        <v>613.46955324942508</v>
      </c>
      <c r="AI74" s="26">
        <v>409.22194948772494</v>
      </c>
      <c r="AJ74" s="26">
        <v>58.616999715566635</v>
      </c>
      <c r="AK74" s="26">
        <v>21.700000122189522</v>
      </c>
      <c r="AL74" s="30" t="str">
        <f t="shared" si="49"/>
        <v>Suite 3 Customer Only</v>
      </c>
      <c r="AM74" s="25">
        <v>2036</v>
      </c>
      <c r="AN74" s="34">
        <f t="shared" si="50"/>
        <v>1022.69150273715</v>
      </c>
      <c r="AO74" s="34">
        <f t="shared" si="51"/>
        <v>271.70000012218952</v>
      </c>
      <c r="AP74" s="34">
        <f t="shared" si="52"/>
        <v>388.61699971556664</v>
      </c>
      <c r="AQ74" s="34">
        <f t="shared" si="41"/>
        <v>205.11000263690948</v>
      </c>
      <c r="AR74" s="34">
        <f t="shared" si="42"/>
        <v>73.049999237060547</v>
      </c>
      <c r="AS74" s="34">
        <f t="shared" si="43"/>
        <v>0</v>
      </c>
      <c r="AT74" s="34">
        <f t="shared" si="53"/>
        <v>598.69999694824219</v>
      </c>
      <c r="AU74" s="34">
        <f t="shared" si="44"/>
        <v>1800</v>
      </c>
      <c r="AV74" s="34">
        <f t="shared" si="45"/>
        <v>250</v>
      </c>
      <c r="AW74" s="34">
        <f t="shared" si="46"/>
        <v>0</v>
      </c>
      <c r="AX74" s="34">
        <f t="shared" si="47"/>
        <v>510.40000152587891</v>
      </c>
      <c r="AY74" s="34">
        <f t="shared" si="48"/>
        <v>5120.2685029229979</v>
      </c>
      <c r="BA74" s="25">
        <v>2036</v>
      </c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</row>
    <row r="75" spans="2:68" x14ac:dyDescent="0.25">
      <c r="B75" s="27">
        <v>2037</v>
      </c>
      <c r="C75" s="28">
        <v>0</v>
      </c>
      <c r="D75" s="28">
        <v>474</v>
      </c>
      <c r="E75" s="28">
        <v>36.400001525878899</v>
      </c>
      <c r="F75" s="28">
        <v>1200</v>
      </c>
      <c r="G75" s="28">
        <v>200</v>
      </c>
      <c r="H75" s="28">
        <v>200</v>
      </c>
      <c r="I75" s="28">
        <v>0</v>
      </c>
      <c r="J75" s="28">
        <v>0</v>
      </c>
      <c r="K75" s="28">
        <v>400</v>
      </c>
      <c r="L75" s="28">
        <v>0</v>
      </c>
      <c r="M75" s="28">
        <v>0</v>
      </c>
      <c r="N75" s="28">
        <v>598.40000152587891</v>
      </c>
      <c r="O75" s="28">
        <v>0</v>
      </c>
      <c r="P75" s="28">
        <v>0</v>
      </c>
      <c r="Q75" s="28">
        <v>0</v>
      </c>
      <c r="R75" s="28">
        <v>0</v>
      </c>
      <c r="S75" s="28">
        <v>250</v>
      </c>
      <c r="T75" s="28">
        <v>0</v>
      </c>
      <c r="U75" s="28">
        <v>0</v>
      </c>
      <c r="V75" s="28">
        <v>0</v>
      </c>
      <c r="W75" s="28">
        <v>0</v>
      </c>
      <c r="X75" s="28">
        <v>58.759998321533203</v>
      </c>
      <c r="Y75" s="28">
        <v>250</v>
      </c>
      <c r="Z75" s="28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360</v>
      </c>
      <c r="AF75" s="28">
        <v>18.629999160766602</v>
      </c>
      <c r="AG75" s="28">
        <v>203.74000132083893</v>
      </c>
      <c r="AH75" s="28">
        <v>641.82474307177631</v>
      </c>
      <c r="AI75" s="28">
        <v>455.13238293578956</v>
      </c>
      <c r="AJ75" s="28">
        <v>58.616999715566635</v>
      </c>
      <c r="AK75" s="28">
        <v>21.700000122189522</v>
      </c>
      <c r="AL75" s="30" t="str">
        <f t="shared" si="49"/>
        <v>Suite 3 Customer Only</v>
      </c>
      <c r="AM75" s="27">
        <v>2037</v>
      </c>
      <c r="AN75" s="35">
        <f t="shared" si="50"/>
        <v>1096.9571260075659</v>
      </c>
      <c r="AO75" s="35">
        <f t="shared" si="51"/>
        <v>271.70000012218952</v>
      </c>
      <c r="AP75" s="35">
        <f t="shared" si="52"/>
        <v>418.61699971556664</v>
      </c>
      <c r="AQ75" s="35">
        <f t="shared" si="41"/>
        <v>203.74000132083893</v>
      </c>
      <c r="AR75" s="35">
        <f t="shared" si="42"/>
        <v>77.389997482299805</v>
      </c>
      <c r="AS75" s="35">
        <f t="shared" si="43"/>
        <v>0</v>
      </c>
      <c r="AT75" s="35">
        <f t="shared" si="53"/>
        <v>598.40000152587891</v>
      </c>
      <c r="AU75" s="35">
        <f t="shared" si="44"/>
        <v>2000</v>
      </c>
      <c r="AV75" s="35">
        <f t="shared" si="45"/>
        <v>250</v>
      </c>
      <c r="AW75" s="35">
        <f t="shared" si="46"/>
        <v>0</v>
      </c>
      <c r="AX75" s="35">
        <f t="shared" si="47"/>
        <v>510.40000152587891</v>
      </c>
      <c r="AY75" s="35">
        <f t="shared" si="48"/>
        <v>5427.204127700219</v>
      </c>
      <c r="BA75" s="27">
        <v>2037</v>
      </c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</row>
    <row r="76" spans="2:68" x14ac:dyDescent="0.25">
      <c r="B76" s="25">
        <v>2038</v>
      </c>
      <c r="C76" s="26">
        <v>0</v>
      </c>
      <c r="D76" s="26">
        <v>474</v>
      </c>
      <c r="E76" s="26">
        <v>36.400001525878899</v>
      </c>
      <c r="F76" s="26">
        <v>1300</v>
      </c>
      <c r="G76" s="26">
        <v>200</v>
      </c>
      <c r="H76" s="26">
        <v>200</v>
      </c>
      <c r="I76" s="26">
        <v>0</v>
      </c>
      <c r="J76" s="26">
        <v>0</v>
      </c>
      <c r="K76" s="26">
        <v>400</v>
      </c>
      <c r="L76" s="26">
        <v>0</v>
      </c>
      <c r="M76" s="26">
        <v>0</v>
      </c>
      <c r="N76" s="26">
        <v>598.09999847412109</v>
      </c>
      <c r="O76" s="26">
        <v>0</v>
      </c>
      <c r="P76" s="26">
        <v>0</v>
      </c>
      <c r="Q76" s="26">
        <v>0</v>
      </c>
      <c r="R76" s="26">
        <v>0</v>
      </c>
      <c r="S76" s="26">
        <v>250</v>
      </c>
      <c r="T76" s="26">
        <v>0</v>
      </c>
      <c r="U76" s="26">
        <v>0</v>
      </c>
      <c r="V76" s="26">
        <v>0</v>
      </c>
      <c r="W76" s="26">
        <v>0</v>
      </c>
      <c r="X76" s="26">
        <v>62.220001220703118</v>
      </c>
      <c r="Y76" s="26">
        <v>250</v>
      </c>
      <c r="Z76" s="26">
        <v>0</v>
      </c>
      <c r="AA76" s="26">
        <v>0</v>
      </c>
      <c r="AB76" s="26">
        <v>0</v>
      </c>
      <c r="AC76" s="26">
        <v>0</v>
      </c>
      <c r="AD76" s="26">
        <v>0</v>
      </c>
      <c r="AE76" s="26">
        <v>390</v>
      </c>
      <c r="AF76" s="26">
        <v>19.729999542236332</v>
      </c>
      <c r="AG76" s="26">
        <v>202.2799990773201</v>
      </c>
      <c r="AH76" s="26">
        <v>668.61546698234986</v>
      </c>
      <c r="AI76" s="26">
        <v>503.62199163829791</v>
      </c>
      <c r="AJ76" s="26">
        <v>58.616999715566635</v>
      </c>
      <c r="AK76" s="26">
        <v>21.700000122189522</v>
      </c>
      <c r="AL76" s="30" t="str">
        <f t="shared" si="49"/>
        <v>Suite 3 Customer Only</v>
      </c>
      <c r="AM76" s="25">
        <v>2038</v>
      </c>
      <c r="AN76" s="34">
        <f t="shared" si="50"/>
        <v>1172.2374586206479</v>
      </c>
      <c r="AO76" s="34">
        <f t="shared" si="51"/>
        <v>271.70000012218952</v>
      </c>
      <c r="AP76" s="34">
        <f t="shared" si="52"/>
        <v>448.61699971556664</v>
      </c>
      <c r="AQ76" s="34">
        <f t="shared" si="41"/>
        <v>202.2799990773201</v>
      </c>
      <c r="AR76" s="34">
        <f t="shared" si="42"/>
        <v>81.950000762939453</v>
      </c>
      <c r="AS76" s="34">
        <f t="shared" si="43"/>
        <v>0</v>
      </c>
      <c r="AT76" s="34">
        <f t="shared" si="53"/>
        <v>598.09999847412109</v>
      </c>
      <c r="AU76" s="34">
        <f t="shared" si="44"/>
        <v>2100</v>
      </c>
      <c r="AV76" s="34">
        <f t="shared" si="45"/>
        <v>250</v>
      </c>
      <c r="AW76" s="34">
        <f t="shared" si="46"/>
        <v>0</v>
      </c>
      <c r="AX76" s="34">
        <f t="shared" si="47"/>
        <v>510.40000152587891</v>
      </c>
      <c r="AY76" s="34">
        <f t="shared" si="48"/>
        <v>5635.2844582986636</v>
      </c>
      <c r="BA76" s="25">
        <v>2038</v>
      </c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</row>
    <row r="77" spans="2:68" x14ac:dyDescent="0.25">
      <c r="B77" s="27">
        <v>2039</v>
      </c>
      <c r="C77" s="28">
        <v>0</v>
      </c>
      <c r="D77" s="28">
        <v>474</v>
      </c>
      <c r="E77" s="28">
        <v>54.600002288818345</v>
      </c>
      <c r="F77" s="28">
        <v>1400</v>
      </c>
      <c r="G77" s="28">
        <v>200</v>
      </c>
      <c r="H77" s="28">
        <v>200</v>
      </c>
      <c r="I77" s="28">
        <v>0</v>
      </c>
      <c r="J77" s="28">
        <v>0</v>
      </c>
      <c r="K77" s="28">
        <v>400</v>
      </c>
      <c r="L77" s="28">
        <v>0</v>
      </c>
      <c r="M77" s="28">
        <v>0</v>
      </c>
      <c r="N77" s="28">
        <v>597.80000305175781</v>
      </c>
      <c r="O77" s="28">
        <v>0</v>
      </c>
      <c r="P77" s="28">
        <v>0</v>
      </c>
      <c r="Q77" s="28">
        <v>0</v>
      </c>
      <c r="R77" s="28">
        <v>0</v>
      </c>
      <c r="S77" s="28">
        <v>250</v>
      </c>
      <c r="T77" s="28">
        <v>75</v>
      </c>
      <c r="U77" s="28">
        <v>0</v>
      </c>
      <c r="V77" s="28">
        <v>0</v>
      </c>
      <c r="W77" s="28">
        <v>0</v>
      </c>
      <c r="X77" s="28">
        <v>65.650001525878906</v>
      </c>
      <c r="Y77" s="28">
        <v>250</v>
      </c>
      <c r="Z77" s="28">
        <v>0</v>
      </c>
      <c r="AA77" s="28">
        <v>0</v>
      </c>
      <c r="AB77" s="28">
        <v>0</v>
      </c>
      <c r="AC77" s="28">
        <v>0</v>
      </c>
      <c r="AD77" s="28">
        <v>0</v>
      </c>
      <c r="AE77" s="28">
        <v>420</v>
      </c>
      <c r="AF77" s="28">
        <v>20.819999694824219</v>
      </c>
      <c r="AG77" s="28">
        <v>203.30000323057175</v>
      </c>
      <c r="AH77" s="28">
        <v>695.50587983569119</v>
      </c>
      <c r="AI77" s="28">
        <v>567.04502237397264</v>
      </c>
      <c r="AJ77" s="28">
        <v>58.616999715566635</v>
      </c>
      <c r="AK77" s="28">
        <v>21.700000122189522</v>
      </c>
      <c r="AL77" s="30" t="str">
        <f t="shared" si="49"/>
        <v>Suite 3 Customer Only</v>
      </c>
      <c r="AM77" s="27">
        <v>2039</v>
      </c>
      <c r="AN77" s="35">
        <f t="shared" si="50"/>
        <v>1262.5509022096639</v>
      </c>
      <c r="AO77" s="35">
        <f t="shared" si="51"/>
        <v>346.70000012218952</v>
      </c>
      <c r="AP77" s="35">
        <f t="shared" si="52"/>
        <v>478.61699971556664</v>
      </c>
      <c r="AQ77" s="35">
        <f t="shared" si="41"/>
        <v>203.30000323057175</v>
      </c>
      <c r="AR77" s="35">
        <f t="shared" si="42"/>
        <v>86.470001220703125</v>
      </c>
      <c r="AS77" s="35">
        <f t="shared" si="43"/>
        <v>0</v>
      </c>
      <c r="AT77" s="35">
        <f t="shared" si="53"/>
        <v>597.80000305175781</v>
      </c>
      <c r="AU77" s="35">
        <f t="shared" si="44"/>
        <v>2200</v>
      </c>
      <c r="AV77" s="35">
        <f t="shared" si="45"/>
        <v>250</v>
      </c>
      <c r="AW77" s="35">
        <f t="shared" si="46"/>
        <v>0</v>
      </c>
      <c r="AX77" s="35">
        <f t="shared" si="47"/>
        <v>528.60000228881836</v>
      </c>
      <c r="AY77" s="35">
        <f t="shared" si="48"/>
        <v>5954.0379118392711</v>
      </c>
      <c r="BA77" s="27">
        <v>2039</v>
      </c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</row>
    <row r="78" spans="2:68" x14ac:dyDescent="0.25">
      <c r="B78" s="25">
        <v>2040</v>
      </c>
      <c r="C78" s="26">
        <v>0</v>
      </c>
      <c r="D78" s="26">
        <v>474</v>
      </c>
      <c r="E78" s="26">
        <v>54.600002288818345</v>
      </c>
      <c r="F78" s="26">
        <v>1500</v>
      </c>
      <c r="G78" s="26">
        <v>200</v>
      </c>
      <c r="H78" s="26">
        <v>200</v>
      </c>
      <c r="I78" s="26">
        <v>0</v>
      </c>
      <c r="J78" s="26">
        <v>0</v>
      </c>
      <c r="K78" s="26">
        <v>400</v>
      </c>
      <c r="L78" s="26">
        <v>0</v>
      </c>
      <c r="M78" s="26">
        <v>0</v>
      </c>
      <c r="N78" s="26">
        <v>597.5</v>
      </c>
      <c r="O78" s="26">
        <v>0</v>
      </c>
      <c r="P78" s="26">
        <v>0</v>
      </c>
      <c r="Q78" s="26">
        <v>0</v>
      </c>
      <c r="R78" s="26">
        <v>0</v>
      </c>
      <c r="S78" s="26">
        <v>250</v>
      </c>
      <c r="T78" s="26">
        <v>275</v>
      </c>
      <c r="U78" s="26">
        <v>0</v>
      </c>
      <c r="V78" s="26">
        <v>0</v>
      </c>
      <c r="W78" s="26">
        <v>0</v>
      </c>
      <c r="X78" s="26">
        <v>69.120002746582031</v>
      </c>
      <c r="Y78" s="26">
        <v>250</v>
      </c>
      <c r="Z78" s="26">
        <v>0</v>
      </c>
      <c r="AA78" s="26">
        <v>0</v>
      </c>
      <c r="AB78" s="26">
        <v>0</v>
      </c>
      <c r="AC78" s="26">
        <v>0</v>
      </c>
      <c r="AD78" s="26">
        <v>0</v>
      </c>
      <c r="AE78" s="26">
        <v>450</v>
      </c>
      <c r="AF78" s="26">
        <v>21.920000076293949</v>
      </c>
      <c r="AG78" s="26">
        <v>205.51999998092651</v>
      </c>
      <c r="AH78" s="26">
        <v>719.66706749705361</v>
      </c>
      <c r="AI78" s="26">
        <v>636.13926884471721</v>
      </c>
      <c r="AJ78" s="26">
        <v>58.616999715566635</v>
      </c>
      <c r="AK78" s="26">
        <v>21.700000122189522</v>
      </c>
      <c r="AL78" s="30" t="str">
        <f t="shared" si="49"/>
        <v>Suite 3 Customer Only</v>
      </c>
      <c r="AM78" s="25">
        <v>2040</v>
      </c>
      <c r="AN78" s="34">
        <f t="shared" si="50"/>
        <v>1355.8063363417709</v>
      </c>
      <c r="AO78" s="34">
        <f t="shared" si="51"/>
        <v>546.70000012218952</v>
      </c>
      <c r="AP78" s="34">
        <f t="shared" si="52"/>
        <v>508.61699971556664</v>
      </c>
      <c r="AQ78" s="34">
        <f t="shared" si="41"/>
        <v>205.51999998092651</v>
      </c>
      <c r="AR78" s="34">
        <f t="shared" si="42"/>
        <v>91.040002822875977</v>
      </c>
      <c r="AS78" s="34">
        <f t="shared" si="43"/>
        <v>0</v>
      </c>
      <c r="AT78" s="34">
        <f t="shared" si="53"/>
        <v>597.5</v>
      </c>
      <c r="AU78" s="34">
        <f t="shared" si="44"/>
        <v>2300</v>
      </c>
      <c r="AV78" s="34">
        <f t="shared" si="45"/>
        <v>250</v>
      </c>
      <c r="AW78" s="34">
        <f t="shared" si="46"/>
        <v>0</v>
      </c>
      <c r="AX78" s="34">
        <f t="shared" si="47"/>
        <v>528.60000228881836</v>
      </c>
      <c r="AY78" s="34">
        <f t="shared" si="48"/>
        <v>6383.7833412721484</v>
      </c>
      <c r="BA78" s="25">
        <v>2040</v>
      </c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</row>
    <row r="79" spans="2:68" x14ac:dyDescent="0.25">
      <c r="B79" s="27">
        <v>2041</v>
      </c>
      <c r="C79" s="28">
        <v>0</v>
      </c>
      <c r="D79" s="28">
        <v>474</v>
      </c>
      <c r="E79" s="28">
        <v>54.600002288818345</v>
      </c>
      <c r="F79" s="28">
        <v>1500</v>
      </c>
      <c r="G79" s="28">
        <v>200</v>
      </c>
      <c r="H79" s="28">
        <v>200</v>
      </c>
      <c r="I79" s="28">
        <v>0</v>
      </c>
      <c r="J79" s="28">
        <v>0</v>
      </c>
      <c r="K79" s="28">
        <v>400</v>
      </c>
      <c r="L79" s="28">
        <v>0</v>
      </c>
      <c r="M79" s="28">
        <v>100</v>
      </c>
      <c r="N79" s="28">
        <v>597.19999694824219</v>
      </c>
      <c r="O79" s="28">
        <v>0</v>
      </c>
      <c r="P79" s="28">
        <v>0</v>
      </c>
      <c r="Q79" s="28">
        <v>0</v>
      </c>
      <c r="R79" s="28">
        <v>0</v>
      </c>
      <c r="S79" s="28">
        <v>250</v>
      </c>
      <c r="T79" s="28">
        <v>375</v>
      </c>
      <c r="U79" s="28">
        <v>0</v>
      </c>
      <c r="V79" s="28">
        <v>0</v>
      </c>
      <c r="W79" s="28">
        <v>0</v>
      </c>
      <c r="X79" s="28">
        <v>72.769996643066406</v>
      </c>
      <c r="Y79" s="28">
        <v>250</v>
      </c>
      <c r="Z79" s="28">
        <v>0</v>
      </c>
      <c r="AA79" s="28">
        <v>0</v>
      </c>
      <c r="AB79" s="28">
        <v>15</v>
      </c>
      <c r="AC79" s="28">
        <v>0</v>
      </c>
      <c r="AD79" s="28">
        <v>0</v>
      </c>
      <c r="AE79" s="28">
        <v>480</v>
      </c>
      <c r="AF79" s="28">
        <v>23.079999923706051</v>
      </c>
      <c r="AG79" s="28">
        <v>207.86999678611755</v>
      </c>
      <c r="AH79" s="28">
        <v>740.23613767052893</v>
      </c>
      <c r="AI79" s="28">
        <v>680.74249458323834</v>
      </c>
      <c r="AJ79" s="28">
        <v>58.616999715566635</v>
      </c>
      <c r="AK79" s="28">
        <v>21.700000122189522</v>
      </c>
      <c r="AL79" s="30" t="str">
        <f t="shared" si="49"/>
        <v>Suite 3 Customer Only</v>
      </c>
      <c r="AM79" s="27">
        <v>2041</v>
      </c>
      <c r="AN79" s="35">
        <f t="shared" si="50"/>
        <v>1420.9786322537673</v>
      </c>
      <c r="AO79" s="35">
        <f t="shared" si="51"/>
        <v>646.70000012218952</v>
      </c>
      <c r="AP79" s="35">
        <f t="shared" si="52"/>
        <v>538.61699971556664</v>
      </c>
      <c r="AQ79" s="35">
        <f t="shared" si="41"/>
        <v>207.86999678611755</v>
      </c>
      <c r="AR79" s="35">
        <f t="shared" si="42"/>
        <v>95.849996566772461</v>
      </c>
      <c r="AS79" s="35">
        <f t="shared" si="43"/>
        <v>15</v>
      </c>
      <c r="AT79" s="35">
        <f t="shared" si="53"/>
        <v>597.19999694824219</v>
      </c>
      <c r="AU79" s="35">
        <f t="shared" si="44"/>
        <v>2400</v>
      </c>
      <c r="AV79" s="35">
        <f t="shared" si="45"/>
        <v>250</v>
      </c>
      <c r="AW79" s="35">
        <f t="shared" si="46"/>
        <v>0</v>
      </c>
      <c r="AX79" s="35">
        <f t="shared" si="47"/>
        <v>528.60000228881836</v>
      </c>
      <c r="AY79" s="35">
        <f t="shared" si="48"/>
        <v>6700.8156246814742</v>
      </c>
      <c r="BA79" s="27">
        <v>2041</v>
      </c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</row>
    <row r="80" spans="2:68" x14ac:dyDescent="0.25">
      <c r="B80" s="25">
        <v>2042</v>
      </c>
      <c r="C80" s="26">
        <v>0</v>
      </c>
      <c r="D80" s="26">
        <v>474</v>
      </c>
      <c r="E80" s="26">
        <v>54.600002288818345</v>
      </c>
      <c r="F80" s="26">
        <v>1600</v>
      </c>
      <c r="G80" s="26">
        <v>200</v>
      </c>
      <c r="H80" s="26">
        <v>200</v>
      </c>
      <c r="I80" s="26">
        <v>0</v>
      </c>
      <c r="J80" s="26">
        <v>0</v>
      </c>
      <c r="K80" s="26">
        <v>400</v>
      </c>
      <c r="L80" s="26">
        <v>0</v>
      </c>
      <c r="M80" s="26">
        <v>200</v>
      </c>
      <c r="N80" s="26">
        <v>596.90000152587891</v>
      </c>
      <c r="O80" s="26">
        <v>0</v>
      </c>
      <c r="P80" s="26">
        <v>0</v>
      </c>
      <c r="Q80" s="26">
        <v>0</v>
      </c>
      <c r="R80" s="26">
        <v>0</v>
      </c>
      <c r="S80" s="26">
        <v>250</v>
      </c>
      <c r="T80" s="26">
        <v>475</v>
      </c>
      <c r="U80" s="26">
        <v>50</v>
      </c>
      <c r="V80" s="26">
        <v>0</v>
      </c>
      <c r="W80" s="26">
        <v>0</v>
      </c>
      <c r="X80" s="26">
        <v>76.620002746582031</v>
      </c>
      <c r="Y80" s="26">
        <v>250</v>
      </c>
      <c r="Z80" s="26">
        <v>0</v>
      </c>
      <c r="AA80" s="26">
        <v>0</v>
      </c>
      <c r="AB80" s="26">
        <v>45</v>
      </c>
      <c r="AC80" s="26">
        <v>0</v>
      </c>
      <c r="AD80" s="26">
        <v>0</v>
      </c>
      <c r="AE80" s="26">
        <v>510</v>
      </c>
      <c r="AF80" s="26">
        <v>24.29999923706055</v>
      </c>
      <c r="AG80" s="26">
        <v>210.10999846458435</v>
      </c>
      <c r="AH80" s="26">
        <v>759.45953472884207</v>
      </c>
      <c r="AI80" s="26">
        <v>730.24621203573145</v>
      </c>
      <c r="AJ80" s="26">
        <v>58.616999715566635</v>
      </c>
      <c r="AK80" s="26">
        <v>21.700000122189522</v>
      </c>
      <c r="AL80" s="30" t="str">
        <f t="shared" si="49"/>
        <v>Suite 3 Customer Only</v>
      </c>
      <c r="AM80" s="25">
        <v>2042</v>
      </c>
      <c r="AN80" s="34">
        <f t="shared" si="50"/>
        <v>1489.7057467645736</v>
      </c>
      <c r="AO80" s="34">
        <f t="shared" si="51"/>
        <v>796.70000012218952</v>
      </c>
      <c r="AP80" s="34">
        <f t="shared" si="52"/>
        <v>568.61699971556664</v>
      </c>
      <c r="AQ80" s="34">
        <f t="shared" si="41"/>
        <v>210.10999846458435</v>
      </c>
      <c r="AR80" s="34">
        <f t="shared" si="42"/>
        <v>100.92000198364258</v>
      </c>
      <c r="AS80" s="34">
        <f t="shared" si="43"/>
        <v>45</v>
      </c>
      <c r="AT80" s="34">
        <f t="shared" si="53"/>
        <v>596.90000152587891</v>
      </c>
      <c r="AU80" s="34">
        <f t="shared" si="44"/>
        <v>2600</v>
      </c>
      <c r="AV80" s="34">
        <f t="shared" si="45"/>
        <v>250</v>
      </c>
      <c r="AW80" s="34">
        <f t="shared" si="46"/>
        <v>0</v>
      </c>
      <c r="AX80" s="34">
        <f t="shared" si="47"/>
        <v>528.60000228881836</v>
      </c>
      <c r="AY80" s="34">
        <f t="shared" si="48"/>
        <v>7186.552750865254</v>
      </c>
      <c r="BA80" s="25">
        <v>2042</v>
      </c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</row>
    <row r="81" spans="2:68" x14ac:dyDescent="0.25">
      <c r="B81" s="27">
        <v>2043</v>
      </c>
      <c r="C81" s="28">
        <v>0</v>
      </c>
      <c r="D81" s="28">
        <v>711</v>
      </c>
      <c r="E81" s="28">
        <v>54.600002288818345</v>
      </c>
      <c r="F81" s="28">
        <v>1800</v>
      </c>
      <c r="G81" s="28">
        <v>200</v>
      </c>
      <c r="H81" s="28">
        <v>200</v>
      </c>
      <c r="I81" s="28">
        <v>0</v>
      </c>
      <c r="J81" s="28">
        <v>0</v>
      </c>
      <c r="K81" s="28">
        <v>400</v>
      </c>
      <c r="L81" s="28">
        <v>0</v>
      </c>
      <c r="M81" s="28">
        <v>300</v>
      </c>
      <c r="N81" s="28">
        <v>596.59999847412109</v>
      </c>
      <c r="O81" s="28">
        <v>0</v>
      </c>
      <c r="P81" s="28">
        <v>0</v>
      </c>
      <c r="Q81" s="28">
        <v>0</v>
      </c>
      <c r="R81" s="28">
        <v>0</v>
      </c>
      <c r="S81" s="28">
        <v>250</v>
      </c>
      <c r="T81" s="28">
        <v>475</v>
      </c>
      <c r="U81" s="28">
        <v>50</v>
      </c>
      <c r="V81" s="28">
        <v>0</v>
      </c>
      <c r="W81" s="28">
        <v>0</v>
      </c>
      <c r="X81" s="28">
        <v>80.669998168945313</v>
      </c>
      <c r="Y81" s="28">
        <v>250</v>
      </c>
      <c r="Z81" s="28">
        <v>0</v>
      </c>
      <c r="AA81" s="28">
        <v>0</v>
      </c>
      <c r="AB81" s="28">
        <v>45</v>
      </c>
      <c r="AC81" s="28">
        <v>0</v>
      </c>
      <c r="AD81" s="28">
        <v>0</v>
      </c>
      <c r="AE81" s="28">
        <v>540</v>
      </c>
      <c r="AF81" s="28">
        <v>25.579999923706051</v>
      </c>
      <c r="AG81" s="28">
        <v>212.35000276565552</v>
      </c>
      <c r="AH81" s="28">
        <v>775.01290651765703</v>
      </c>
      <c r="AI81" s="28">
        <v>798.28595556854293</v>
      </c>
      <c r="AJ81" s="28">
        <v>58.616999715566635</v>
      </c>
      <c r="AK81" s="28">
        <v>21.700000122189522</v>
      </c>
      <c r="AL81" s="30" t="str">
        <f t="shared" si="49"/>
        <v>Suite 3 Customer Only</v>
      </c>
      <c r="AM81" s="27">
        <v>2043</v>
      </c>
      <c r="AN81" s="35">
        <f t="shared" si="50"/>
        <v>1573.2988620862</v>
      </c>
      <c r="AO81" s="35">
        <f t="shared" si="51"/>
        <v>796.70000012218952</v>
      </c>
      <c r="AP81" s="35">
        <f t="shared" si="52"/>
        <v>598.61699971556664</v>
      </c>
      <c r="AQ81" s="35">
        <f t="shared" si="41"/>
        <v>212.35000276565552</v>
      </c>
      <c r="AR81" s="35">
        <f t="shared" si="42"/>
        <v>106.24999809265137</v>
      </c>
      <c r="AS81" s="35">
        <f t="shared" si="43"/>
        <v>45</v>
      </c>
      <c r="AT81" s="35">
        <f t="shared" si="53"/>
        <v>596.59999847412109</v>
      </c>
      <c r="AU81" s="35">
        <f t="shared" si="44"/>
        <v>2900</v>
      </c>
      <c r="AV81" s="35">
        <f t="shared" si="45"/>
        <v>250</v>
      </c>
      <c r="AW81" s="35">
        <f t="shared" si="46"/>
        <v>0</v>
      </c>
      <c r="AX81" s="35">
        <f t="shared" si="47"/>
        <v>765.60000228881836</v>
      </c>
      <c r="AY81" s="35">
        <f t="shared" si="48"/>
        <v>7844.4158635452022</v>
      </c>
      <c r="BA81" s="27">
        <v>2043</v>
      </c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</row>
    <row r="82" spans="2:68" x14ac:dyDescent="0.25">
      <c r="B82" s="25">
        <v>2044</v>
      </c>
      <c r="C82" s="26">
        <v>0</v>
      </c>
      <c r="D82" s="26">
        <v>711</v>
      </c>
      <c r="E82" s="26">
        <v>54.600002288818345</v>
      </c>
      <c r="F82" s="26">
        <v>1800</v>
      </c>
      <c r="G82" s="26">
        <v>200</v>
      </c>
      <c r="H82" s="26">
        <v>200</v>
      </c>
      <c r="I82" s="26">
        <v>350</v>
      </c>
      <c r="J82" s="26">
        <v>0</v>
      </c>
      <c r="K82" s="26">
        <v>400</v>
      </c>
      <c r="L82" s="26">
        <v>0</v>
      </c>
      <c r="M82" s="26">
        <v>300</v>
      </c>
      <c r="N82" s="26">
        <v>596.30000305175781</v>
      </c>
      <c r="O82" s="26">
        <v>0</v>
      </c>
      <c r="P82" s="26">
        <v>0</v>
      </c>
      <c r="Q82" s="26">
        <v>0</v>
      </c>
      <c r="R82" s="26">
        <v>0</v>
      </c>
      <c r="S82" s="26">
        <v>250</v>
      </c>
      <c r="T82" s="26">
        <v>475</v>
      </c>
      <c r="U82" s="26">
        <v>50</v>
      </c>
      <c r="V82" s="26">
        <v>25</v>
      </c>
      <c r="W82" s="26">
        <v>0</v>
      </c>
      <c r="X82" s="26">
        <v>84.930000305175781</v>
      </c>
      <c r="Y82" s="26">
        <v>375</v>
      </c>
      <c r="Z82" s="26">
        <v>0</v>
      </c>
      <c r="AA82" s="26">
        <v>0</v>
      </c>
      <c r="AB82" s="26">
        <v>60</v>
      </c>
      <c r="AC82" s="26">
        <v>0</v>
      </c>
      <c r="AD82" s="26">
        <v>0</v>
      </c>
      <c r="AE82" s="26">
        <v>570</v>
      </c>
      <c r="AF82" s="26">
        <v>26.930000305175781</v>
      </c>
      <c r="AG82" s="26">
        <v>214.45999926328659</v>
      </c>
      <c r="AH82" s="26">
        <v>792.01466881078329</v>
      </c>
      <c r="AI82" s="26">
        <v>882.68142050805454</v>
      </c>
      <c r="AJ82" s="26">
        <v>58.616999715566635</v>
      </c>
      <c r="AK82" s="26">
        <v>21.700000122189522</v>
      </c>
      <c r="AL82" s="30" t="str">
        <f t="shared" si="49"/>
        <v>Suite 3 Customer Only</v>
      </c>
      <c r="AM82" s="25">
        <v>2044</v>
      </c>
      <c r="AN82" s="34">
        <f t="shared" si="50"/>
        <v>1674.6960893188379</v>
      </c>
      <c r="AO82" s="34">
        <f t="shared" si="51"/>
        <v>821.70000012218952</v>
      </c>
      <c r="AP82" s="34">
        <f t="shared" si="52"/>
        <v>628.61699971556664</v>
      </c>
      <c r="AQ82" s="34">
        <f t="shared" si="41"/>
        <v>214.45999926328659</v>
      </c>
      <c r="AR82" s="34">
        <f t="shared" si="42"/>
        <v>111.86000061035156</v>
      </c>
      <c r="AS82" s="34">
        <f t="shared" si="43"/>
        <v>60</v>
      </c>
      <c r="AT82" s="34">
        <f t="shared" si="53"/>
        <v>596.30000305175781</v>
      </c>
      <c r="AU82" s="34">
        <f t="shared" si="44"/>
        <v>3250</v>
      </c>
      <c r="AV82" s="34">
        <f t="shared" si="45"/>
        <v>375</v>
      </c>
      <c r="AW82" s="34">
        <f t="shared" si="46"/>
        <v>0</v>
      </c>
      <c r="AX82" s="34">
        <f t="shared" si="47"/>
        <v>765.60000228881836</v>
      </c>
      <c r="AY82" s="34">
        <f t="shared" si="48"/>
        <v>8498.2330943708075</v>
      </c>
      <c r="BA82" s="25">
        <v>2044</v>
      </c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</row>
    <row r="83" spans="2:68" x14ac:dyDescent="0.25">
      <c r="B83" s="27">
        <v>2045</v>
      </c>
      <c r="C83" s="28">
        <v>0</v>
      </c>
      <c r="D83" s="28">
        <v>711</v>
      </c>
      <c r="E83" s="28">
        <v>54.600002288818345</v>
      </c>
      <c r="F83" s="28">
        <v>1800</v>
      </c>
      <c r="G83" s="28">
        <v>200</v>
      </c>
      <c r="H83" s="28">
        <v>200</v>
      </c>
      <c r="I83" s="28">
        <v>350</v>
      </c>
      <c r="J83" s="28">
        <v>0</v>
      </c>
      <c r="K83" s="28">
        <v>400</v>
      </c>
      <c r="L83" s="28">
        <v>0</v>
      </c>
      <c r="M83" s="28">
        <v>300</v>
      </c>
      <c r="N83" s="28">
        <v>596</v>
      </c>
      <c r="O83" s="28">
        <v>0</v>
      </c>
      <c r="P83" s="28">
        <v>0</v>
      </c>
      <c r="Q83" s="28">
        <v>0</v>
      </c>
      <c r="R83" s="28">
        <v>0</v>
      </c>
      <c r="S83" s="28">
        <v>250</v>
      </c>
      <c r="T83" s="28">
        <v>500</v>
      </c>
      <c r="U83" s="28">
        <v>75</v>
      </c>
      <c r="V83" s="28">
        <v>25</v>
      </c>
      <c r="W83" s="28">
        <v>0</v>
      </c>
      <c r="X83" s="28">
        <v>89.410003662109375</v>
      </c>
      <c r="Y83" s="28">
        <v>500</v>
      </c>
      <c r="Z83" s="28">
        <v>0</v>
      </c>
      <c r="AA83" s="28">
        <v>0</v>
      </c>
      <c r="AB83" s="28">
        <v>90</v>
      </c>
      <c r="AC83" s="28">
        <v>0</v>
      </c>
      <c r="AD83" s="28">
        <v>0</v>
      </c>
      <c r="AE83" s="28">
        <v>600</v>
      </c>
      <c r="AF83" s="28">
        <v>28.360000610351559</v>
      </c>
      <c r="AG83" s="28">
        <v>216.68000096082687</v>
      </c>
      <c r="AH83" s="28">
        <v>807.45351018549968</v>
      </c>
      <c r="AI83" s="28">
        <v>976.23904165753038</v>
      </c>
      <c r="AJ83" s="28">
        <v>58.616999715566635</v>
      </c>
      <c r="AK83" s="28">
        <v>21.700000122189522</v>
      </c>
      <c r="AL83" s="30" t="str">
        <f t="shared" si="49"/>
        <v>Suite 3 Customer Only</v>
      </c>
      <c r="AM83" s="27">
        <v>2045</v>
      </c>
      <c r="AN83" s="35">
        <f>SUM(AH83:AI83)</f>
        <v>1783.6925518430301</v>
      </c>
      <c r="AO83" s="35">
        <f t="shared" si="51"/>
        <v>871.70000012218952</v>
      </c>
      <c r="AP83" s="35">
        <f t="shared" si="52"/>
        <v>658.61699971556664</v>
      </c>
      <c r="AQ83" s="35">
        <f t="shared" si="41"/>
        <v>216.68000096082687</v>
      </c>
      <c r="AR83" s="35">
        <f t="shared" si="42"/>
        <v>117.77000427246094</v>
      </c>
      <c r="AS83" s="35">
        <f t="shared" si="43"/>
        <v>90</v>
      </c>
      <c r="AT83" s="35">
        <f t="shared" si="53"/>
        <v>596</v>
      </c>
      <c r="AU83" s="35">
        <f t="shared" si="44"/>
        <v>3250</v>
      </c>
      <c r="AV83" s="35">
        <f t="shared" si="45"/>
        <v>500</v>
      </c>
      <c r="AW83" s="35">
        <f t="shared" si="46"/>
        <v>0</v>
      </c>
      <c r="AX83" s="35">
        <f t="shared" si="47"/>
        <v>765.60000228881836</v>
      </c>
      <c r="AY83" s="35">
        <f t="shared" si="48"/>
        <v>8850.0595592028913</v>
      </c>
      <c r="BA83" s="27">
        <v>2045</v>
      </c>
      <c r="BB83" s="35">
        <f t="shared" ref="BB83:BL83" si="58">AN83-AN68</f>
        <v>1167.9453679255025</v>
      </c>
      <c r="BC83" s="35">
        <f t="shared" si="58"/>
        <v>625</v>
      </c>
      <c r="BD83" s="35">
        <f t="shared" si="58"/>
        <v>450</v>
      </c>
      <c r="BE83" s="35">
        <f t="shared" si="58"/>
        <v>34.23000368475914</v>
      </c>
      <c r="BF83" s="35">
        <f t="shared" si="58"/>
        <v>72.080005645751953</v>
      </c>
      <c r="BG83" s="35">
        <f t="shared" si="58"/>
        <v>90</v>
      </c>
      <c r="BH83" s="35">
        <f t="shared" si="58"/>
        <v>396.15000152587891</v>
      </c>
      <c r="BI83" s="35">
        <f t="shared" si="58"/>
        <v>1750</v>
      </c>
      <c r="BJ83" s="35">
        <f t="shared" si="58"/>
        <v>500</v>
      </c>
      <c r="BK83" s="35">
        <f t="shared" si="58"/>
        <v>0</v>
      </c>
      <c r="BL83" s="35">
        <f t="shared" si="58"/>
        <v>492.20000076293945</v>
      </c>
      <c r="BM83" s="35">
        <f t="shared" ref="BM83" si="59">AY83-AY68</f>
        <v>5577.6053795448306</v>
      </c>
    </row>
    <row r="84" spans="2:68" x14ac:dyDescent="0.25">
      <c r="B84" s="146"/>
      <c r="AL84" s="30"/>
      <c r="BA84" s="27" t="s">
        <v>43</v>
      </c>
      <c r="BB84" s="35">
        <f>SUM(BB83,BB68,BB63)</f>
        <v>1783.6925518430303</v>
      </c>
      <c r="BC84" s="35">
        <f t="shared" ref="BC84:BM84" si="60">SUM(BC83,BC68,BC63)</f>
        <v>871.70000012218952</v>
      </c>
      <c r="BD84" s="35">
        <f t="shared" si="60"/>
        <v>658.61699971556664</v>
      </c>
      <c r="BE84" s="35">
        <f t="shared" si="60"/>
        <v>216.68000096082687</v>
      </c>
      <c r="BF84" s="35">
        <f t="shared" si="60"/>
        <v>117.77000427246094</v>
      </c>
      <c r="BG84" s="35">
        <f t="shared" si="60"/>
        <v>90</v>
      </c>
      <c r="BH84" s="35">
        <f t="shared" si="60"/>
        <v>596</v>
      </c>
      <c r="BI84" s="35">
        <f t="shared" si="60"/>
        <v>3250</v>
      </c>
      <c r="BJ84" s="35">
        <f t="shared" si="60"/>
        <v>500</v>
      </c>
      <c r="BK84" s="35">
        <f t="shared" si="60"/>
        <v>0</v>
      </c>
      <c r="BL84" s="35">
        <f t="shared" si="60"/>
        <v>765.60000228881836</v>
      </c>
      <c r="BM84" s="35">
        <f t="shared" si="60"/>
        <v>8850.0595592028913</v>
      </c>
    </row>
    <row r="85" spans="2:68" x14ac:dyDescent="0.25">
      <c r="B85" s="146"/>
      <c r="AL85" s="30"/>
    </row>
    <row r="86" spans="2:68" x14ac:dyDescent="0.25">
      <c r="B86" s="1" t="str">
        <f>'RAW DATA INPUTS &gt;&gt;&gt;'!C6</f>
        <v>Suite 4 Pre-CBI</v>
      </c>
      <c r="AL86" s="30"/>
    </row>
    <row r="87" spans="2:68" ht="75" x14ac:dyDescent="0.25">
      <c r="B87" s="16" t="s">
        <v>11</v>
      </c>
      <c r="C87" s="17" t="s">
        <v>12</v>
      </c>
      <c r="D87" s="17" t="s">
        <v>13</v>
      </c>
      <c r="E87" s="17" t="s">
        <v>14</v>
      </c>
      <c r="F87" s="18" t="s">
        <v>15</v>
      </c>
      <c r="G87" s="18" t="s">
        <v>16</v>
      </c>
      <c r="H87" s="18" t="s">
        <v>17</v>
      </c>
      <c r="I87" s="18" t="s">
        <v>140</v>
      </c>
      <c r="J87" s="18" t="s">
        <v>18</v>
      </c>
      <c r="K87" s="18" t="s">
        <v>19</v>
      </c>
      <c r="L87" s="18" t="s">
        <v>20</v>
      </c>
      <c r="M87" s="18" t="s">
        <v>21</v>
      </c>
      <c r="N87" s="19" t="s">
        <v>22</v>
      </c>
      <c r="O87" s="19" t="s">
        <v>23</v>
      </c>
      <c r="P87" s="19" t="s">
        <v>24</v>
      </c>
      <c r="Q87" s="19" t="s">
        <v>25</v>
      </c>
      <c r="R87" s="19" t="s">
        <v>26</v>
      </c>
      <c r="S87" s="20" t="s">
        <v>27</v>
      </c>
      <c r="T87" s="20" t="s">
        <v>28</v>
      </c>
      <c r="U87" s="20" t="s">
        <v>29</v>
      </c>
      <c r="V87" s="20" t="s">
        <v>30</v>
      </c>
      <c r="W87" s="20" t="s">
        <v>31</v>
      </c>
      <c r="X87" s="20" t="s">
        <v>32</v>
      </c>
      <c r="Y87" s="21" t="s">
        <v>33</v>
      </c>
      <c r="Z87" s="21" t="s">
        <v>34</v>
      </c>
      <c r="AA87" s="21" t="s">
        <v>35</v>
      </c>
      <c r="AB87" s="16" t="s">
        <v>36</v>
      </c>
      <c r="AC87" s="16" t="s">
        <v>37</v>
      </c>
      <c r="AD87" s="16" t="s">
        <v>49</v>
      </c>
      <c r="AE87" s="16" t="s">
        <v>39</v>
      </c>
      <c r="AF87" s="16" t="s">
        <v>40</v>
      </c>
      <c r="AG87" s="22" t="s">
        <v>0</v>
      </c>
      <c r="AH87" s="22" t="s">
        <v>41</v>
      </c>
      <c r="AI87" s="22" t="s">
        <v>42</v>
      </c>
      <c r="AJ87" s="159" t="s">
        <v>141</v>
      </c>
      <c r="AK87" s="159" t="s">
        <v>142</v>
      </c>
      <c r="AL87" s="36" t="str">
        <f>B86</f>
        <v>Suite 4 Pre-CBI</v>
      </c>
      <c r="AM87" s="23" t="s">
        <v>11</v>
      </c>
      <c r="AN87" s="23" t="s">
        <v>55</v>
      </c>
      <c r="AO87" s="23" t="s">
        <v>56</v>
      </c>
      <c r="AP87" s="23" t="s">
        <v>57</v>
      </c>
      <c r="AQ87" s="23" t="s">
        <v>58</v>
      </c>
      <c r="AR87" s="23" t="s">
        <v>59</v>
      </c>
      <c r="AS87" s="24" t="s">
        <v>36</v>
      </c>
      <c r="AT87" s="24" t="s">
        <v>45</v>
      </c>
      <c r="AU87" s="24" t="s">
        <v>50</v>
      </c>
      <c r="AV87" s="24" t="s">
        <v>60</v>
      </c>
      <c r="AW87" s="24" t="s">
        <v>61</v>
      </c>
      <c r="AX87" s="24" t="s">
        <v>48</v>
      </c>
      <c r="AY87" s="24" t="s">
        <v>43</v>
      </c>
      <c r="BA87" s="23" t="s">
        <v>143</v>
      </c>
      <c r="BB87" s="23" t="s">
        <v>55</v>
      </c>
      <c r="BC87" s="23" t="s">
        <v>56</v>
      </c>
      <c r="BD87" s="23" t="s">
        <v>57</v>
      </c>
      <c r="BE87" s="23" t="s">
        <v>58</v>
      </c>
      <c r="BF87" s="23" t="s">
        <v>59</v>
      </c>
      <c r="BG87" s="24" t="s">
        <v>36</v>
      </c>
      <c r="BH87" s="24" t="s">
        <v>45</v>
      </c>
      <c r="BI87" s="24" t="s">
        <v>50</v>
      </c>
      <c r="BJ87" s="24" t="s">
        <v>60</v>
      </c>
      <c r="BK87" s="24" t="s">
        <v>61</v>
      </c>
      <c r="BL87" s="24" t="s">
        <v>48</v>
      </c>
      <c r="BM87" s="24" t="s">
        <v>43</v>
      </c>
    </row>
    <row r="88" spans="2:68" x14ac:dyDescent="0.25">
      <c r="B88" s="25">
        <v>2022</v>
      </c>
      <c r="C88" s="26">
        <v>0</v>
      </c>
      <c r="D88" s="26">
        <v>0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W88" s="26">
        <v>0</v>
      </c>
      <c r="X88" s="26">
        <v>3.2999999523162842</v>
      </c>
      <c r="Y88" s="26">
        <v>0</v>
      </c>
      <c r="Z88" s="26">
        <v>0</v>
      </c>
      <c r="AA88" s="26">
        <v>0</v>
      </c>
      <c r="AB88" s="26">
        <v>0</v>
      </c>
      <c r="AC88" s="26">
        <v>0</v>
      </c>
      <c r="AD88" s="26">
        <v>0</v>
      </c>
      <c r="AE88" s="26">
        <v>0</v>
      </c>
      <c r="AF88" s="26">
        <v>0</v>
      </c>
      <c r="AG88" s="26">
        <v>0</v>
      </c>
      <c r="AH88" s="26">
        <v>37.037656595099158</v>
      </c>
      <c r="AI88" s="26">
        <v>37.17697845982606</v>
      </c>
      <c r="AJ88" s="26">
        <v>7.945999912917614</v>
      </c>
      <c r="AK88" s="26">
        <v>1.4000000208616254</v>
      </c>
      <c r="AL88" s="30" t="str">
        <f>AL87</f>
        <v>Suite 4 Pre-CBI</v>
      </c>
      <c r="AM88" s="25">
        <v>2022</v>
      </c>
      <c r="AN88" s="34">
        <f>SUM(AH88:AI88)</f>
        <v>74.214635054925225</v>
      </c>
      <c r="AO88" s="34">
        <f>SUM(S88:V88)+AK88</f>
        <v>1.4000000208616254</v>
      </c>
      <c r="AP88" s="34">
        <f>SUM(AD88:AE88)+AJ88</f>
        <v>7.945999912917614</v>
      </c>
      <c r="AQ88" s="34">
        <f t="shared" ref="AQ88:AQ111" si="61">AG88</f>
        <v>0</v>
      </c>
      <c r="AR88" s="34">
        <f t="shared" ref="AR88:AR111" si="62">X88+AF88</f>
        <v>3.2999999523162842</v>
      </c>
      <c r="AS88" s="34">
        <f t="shared" ref="AS88:AS111" si="63">AB88</f>
        <v>0</v>
      </c>
      <c r="AT88" s="34">
        <f>SUM(N88:R88)</f>
        <v>0</v>
      </c>
      <c r="AU88" s="34">
        <f t="shared" ref="AU88:AU111" si="64">SUM(F88:M88)</f>
        <v>0</v>
      </c>
      <c r="AV88" s="34">
        <f t="shared" ref="AV88:AV111" si="65">SUM(Y88:AA88)</f>
        <v>0</v>
      </c>
      <c r="AW88" s="34">
        <f t="shared" ref="AW88:AW111" si="66">W88</f>
        <v>0</v>
      </c>
      <c r="AX88" s="34">
        <f t="shared" ref="AX88:AX111" si="67">SUM(C88:E88)</f>
        <v>0</v>
      </c>
      <c r="AY88" s="34">
        <f t="shared" ref="AY88:AY111" si="68">SUM(AN88:AX88)</f>
        <v>86.860634941020749</v>
      </c>
      <c r="BA88" s="25">
        <v>2022</v>
      </c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O88" s="41" t="s">
        <v>55</v>
      </c>
      <c r="BP88" s="42">
        <f>BB112</f>
        <v>1783.6925518430303</v>
      </c>
    </row>
    <row r="89" spans="2:68" x14ac:dyDescent="0.25">
      <c r="B89" s="27">
        <v>2023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50</v>
      </c>
      <c r="T89" s="28">
        <v>0</v>
      </c>
      <c r="U89" s="28">
        <v>0</v>
      </c>
      <c r="V89" s="28">
        <v>0</v>
      </c>
      <c r="W89" s="28">
        <v>0</v>
      </c>
      <c r="X89" s="28">
        <v>6.25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3</v>
      </c>
      <c r="AG89" s="28">
        <v>5.0900002401322126</v>
      </c>
      <c r="AH89" s="28">
        <v>75.875604863269388</v>
      </c>
      <c r="AI89" s="28">
        <v>62.011519873947044</v>
      </c>
      <c r="AJ89" s="28">
        <v>28.111000031232834</v>
      </c>
      <c r="AK89" s="28">
        <v>3.0000000447034831</v>
      </c>
      <c r="AL89" s="30" t="str">
        <f t="shared" ref="AL89:AL111" si="69">AL88</f>
        <v>Suite 4 Pre-CBI</v>
      </c>
      <c r="AM89" s="27">
        <v>2023</v>
      </c>
      <c r="AN89" s="35">
        <f t="shared" ref="AN89:AN111" si="70">SUM(AH89:AI89)</f>
        <v>137.88712473721642</v>
      </c>
      <c r="AO89" s="35">
        <f t="shared" ref="AO89:AO111" si="71">SUM(S89:V89)+AK89</f>
        <v>53.000000044703484</v>
      </c>
      <c r="AP89" s="35">
        <f t="shared" ref="AP89:AP111" si="72">SUM(AD89:AE89)+AJ89</f>
        <v>28.111000031232834</v>
      </c>
      <c r="AQ89" s="35">
        <f t="shared" si="61"/>
        <v>5.0900002401322126</v>
      </c>
      <c r="AR89" s="35">
        <f t="shared" si="62"/>
        <v>9.25</v>
      </c>
      <c r="AS89" s="35">
        <f t="shared" si="63"/>
        <v>0</v>
      </c>
      <c r="AT89" s="35">
        <f t="shared" ref="AT89:AT111" si="73">SUM(N89:R89)</f>
        <v>0</v>
      </c>
      <c r="AU89" s="35">
        <f t="shared" si="64"/>
        <v>0</v>
      </c>
      <c r="AV89" s="35">
        <f t="shared" si="65"/>
        <v>0</v>
      </c>
      <c r="AW89" s="35">
        <f t="shared" si="66"/>
        <v>0</v>
      </c>
      <c r="AX89" s="35">
        <f t="shared" si="67"/>
        <v>0</v>
      </c>
      <c r="AY89" s="35">
        <f t="shared" si="68"/>
        <v>233.33812505328495</v>
      </c>
      <c r="BA89" s="27">
        <v>2023</v>
      </c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O89" s="41" t="s">
        <v>56</v>
      </c>
      <c r="BP89" s="42">
        <f>BC112</f>
        <v>857.70000010728836</v>
      </c>
    </row>
    <row r="90" spans="2:68" x14ac:dyDescent="0.25">
      <c r="B90" s="25">
        <v>2024</v>
      </c>
      <c r="C90" s="26">
        <v>0</v>
      </c>
      <c r="D90" s="26">
        <v>0</v>
      </c>
      <c r="E90" s="26">
        <v>0</v>
      </c>
      <c r="F90" s="26">
        <v>400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  <c r="Q90" s="26">
        <v>0</v>
      </c>
      <c r="R90" s="26">
        <v>0</v>
      </c>
      <c r="S90" s="26">
        <v>100</v>
      </c>
      <c r="T90" s="26">
        <v>0</v>
      </c>
      <c r="U90" s="26">
        <v>0</v>
      </c>
      <c r="V90" s="26">
        <v>0</v>
      </c>
      <c r="W90" s="26">
        <v>0</v>
      </c>
      <c r="X90" s="26">
        <v>11.89000034332275</v>
      </c>
      <c r="Y90" s="26">
        <v>0</v>
      </c>
      <c r="Z90" s="26">
        <v>0</v>
      </c>
      <c r="AA90" s="26">
        <v>0</v>
      </c>
      <c r="AB90" s="26">
        <v>0</v>
      </c>
      <c r="AC90" s="26">
        <v>0</v>
      </c>
      <c r="AD90" s="26">
        <v>0</v>
      </c>
      <c r="AE90" s="26">
        <v>0</v>
      </c>
      <c r="AF90" s="26">
        <v>6</v>
      </c>
      <c r="AG90" s="26">
        <v>10.999999640509486</v>
      </c>
      <c r="AH90" s="26">
        <v>117.26766565003942</v>
      </c>
      <c r="AI90" s="26">
        <v>81.458078346015782</v>
      </c>
      <c r="AJ90" s="26">
        <v>53.995000205934048</v>
      </c>
      <c r="AK90" s="26">
        <v>5.1500000730156898</v>
      </c>
      <c r="AL90" s="30" t="str">
        <f t="shared" si="69"/>
        <v>Suite 4 Pre-CBI</v>
      </c>
      <c r="AM90" s="25">
        <v>2024</v>
      </c>
      <c r="AN90" s="34">
        <f t="shared" si="70"/>
        <v>198.7257439960552</v>
      </c>
      <c r="AO90" s="34">
        <f t="shared" si="71"/>
        <v>105.15000007301569</v>
      </c>
      <c r="AP90" s="34">
        <f t="shared" si="72"/>
        <v>53.995000205934048</v>
      </c>
      <c r="AQ90" s="34">
        <f t="shared" si="61"/>
        <v>10.999999640509486</v>
      </c>
      <c r="AR90" s="34">
        <f t="shared" si="62"/>
        <v>17.89000034332275</v>
      </c>
      <c r="AS90" s="34">
        <f t="shared" si="63"/>
        <v>0</v>
      </c>
      <c r="AT90" s="34">
        <f t="shared" si="73"/>
        <v>0</v>
      </c>
      <c r="AU90" s="34">
        <f t="shared" si="64"/>
        <v>400</v>
      </c>
      <c r="AV90" s="34">
        <f t="shared" si="65"/>
        <v>0</v>
      </c>
      <c r="AW90" s="34">
        <f t="shared" si="66"/>
        <v>0</v>
      </c>
      <c r="AX90" s="34">
        <f t="shared" si="67"/>
        <v>0</v>
      </c>
      <c r="AY90" s="34">
        <f t="shared" si="68"/>
        <v>786.76074425883712</v>
      </c>
      <c r="BA90" s="25">
        <v>2024</v>
      </c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O90" s="41" t="s">
        <v>57</v>
      </c>
      <c r="BP90" s="42">
        <f>BD112</f>
        <v>677.89200054109097</v>
      </c>
    </row>
    <row r="91" spans="2:68" x14ac:dyDescent="0.25">
      <c r="B91" s="27">
        <v>2025</v>
      </c>
      <c r="C91" s="28">
        <v>0</v>
      </c>
      <c r="D91" s="28">
        <v>0</v>
      </c>
      <c r="E91" s="28">
        <v>0</v>
      </c>
      <c r="F91" s="28">
        <v>500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100</v>
      </c>
      <c r="T91" s="28">
        <v>0</v>
      </c>
      <c r="U91" s="28">
        <v>0</v>
      </c>
      <c r="V91" s="28">
        <v>0</v>
      </c>
      <c r="W91" s="28">
        <v>0</v>
      </c>
      <c r="X91" s="28">
        <v>16.090000152587891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6</v>
      </c>
      <c r="AG91" s="28">
        <v>28.669999688863754</v>
      </c>
      <c r="AH91" s="28">
        <v>161.28095332862327</v>
      </c>
      <c r="AI91" s="28">
        <v>94.606009507567592</v>
      </c>
      <c r="AJ91" s="28">
        <v>77.892000541090965</v>
      </c>
      <c r="AK91" s="28">
        <v>7.7000001072883597</v>
      </c>
      <c r="AL91" s="30" t="str">
        <f t="shared" si="69"/>
        <v>Suite 4 Pre-CBI</v>
      </c>
      <c r="AM91" s="27">
        <v>2025</v>
      </c>
      <c r="AN91" s="35">
        <f t="shared" si="70"/>
        <v>255.88696283619086</v>
      </c>
      <c r="AO91" s="35">
        <f t="shared" si="71"/>
        <v>107.70000010728836</v>
      </c>
      <c r="AP91" s="35">
        <f t="shared" si="72"/>
        <v>77.892000541090965</v>
      </c>
      <c r="AQ91" s="35">
        <f t="shared" si="61"/>
        <v>28.669999688863754</v>
      </c>
      <c r="AR91" s="35">
        <f t="shared" si="62"/>
        <v>22.090000152587891</v>
      </c>
      <c r="AS91" s="35">
        <f t="shared" si="63"/>
        <v>0</v>
      </c>
      <c r="AT91" s="35">
        <f t="shared" si="73"/>
        <v>0</v>
      </c>
      <c r="AU91" s="35">
        <f t="shared" si="64"/>
        <v>500</v>
      </c>
      <c r="AV91" s="35">
        <f t="shared" si="65"/>
        <v>0</v>
      </c>
      <c r="AW91" s="35">
        <f t="shared" si="66"/>
        <v>0</v>
      </c>
      <c r="AX91" s="35">
        <f t="shared" si="67"/>
        <v>0</v>
      </c>
      <c r="AY91" s="35">
        <f t="shared" si="68"/>
        <v>992.2389633260218</v>
      </c>
      <c r="BA91" s="27">
        <v>2025</v>
      </c>
      <c r="BB91" s="35">
        <f t="shared" ref="BB91:BL91" si="74">AN91</f>
        <v>255.88696283619086</v>
      </c>
      <c r="BC91" s="35">
        <f t="shared" si="74"/>
        <v>107.70000010728836</v>
      </c>
      <c r="BD91" s="35">
        <f t="shared" si="74"/>
        <v>77.892000541090965</v>
      </c>
      <c r="BE91" s="35">
        <f t="shared" si="74"/>
        <v>28.669999688863754</v>
      </c>
      <c r="BF91" s="35">
        <f t="shared" si="74"/>
        <v>22.090000152587891</v>
      </c>
      <c r="BG91" s="35">
        <f t="shared" si="74"/>
        <v>0</v>
      </c>
      <c r="BH91" s="35">
        <f t="shared" si="74"/>
        <v>0</v>
      </c>
      <c r="BI91" s="35">
        <f t="shared" si="74"/>
        <v>500</v>
      </c>
      <c r="BJ91" s="35">
        <f t="shared" si="74"/>
        <v>0</v>
      </c>
      <c r="BK91" s="35">
        <f t="shared" si="74"/>
        <v>0</v>
      </c>
      <c r="BL91" s="35">
        <f t="shared" si="74"/>
        <v>0</v>
      </c>
      <c r="BM91" s="35">
        <f t="shared" ref="BM91" si="75">AY91</f>
        <v>992.2389633260218</v>
      </c>
      <c r="BO91" s="41" t="s">
        <v>58</v>
      </c>
      <c r="BP91" s="42">
        <f>BE112</f>
        <v>216.68000096082687</v>
      </c>
    </row>
    <row r="92" spans="2:68" x14ac:dyDescent="0.25">
      <c r="B92" s="25">
        <v>2026</v>
      </c>
      <c r="C92" s="26">
        <v>0</v>
      </c>
      <c r="D92" s="26">
        <v>237</v>
      </c>
      <c r="E92" s="26">
        <v>36.400001525878899</v>
      </c>
      <c r="F92" s="26">
        <v>500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125</v>
      </c>
      <c r="T92" s="26">
        <v>0</v>
      </c>
      <c r="U92" s="26">
        <v>0</v>
      </c>
      <c r="V92" s="26">
        <v>0</v>
      </c>
      <c r="W92" s="26">
        <v>0</v>
      </c>
      <c r="X92" s="26">
        <v>19.389999389648441</v>
      </c>
      <c r="Y92" s="26">
        <v>0</v>
      </c>
      <c r="Z92" s="26">
        <v>0</v>
      </c>
      <c r="AA92" s="26">
        <v>0</v>
      </c>
      <c r="AB92" s="26">
        <v>0</v>
      </c>
      <c r="AC92" s="26">
        <v>0</v>
      </c>
      <c r="AD92" s="26">
        <v>0</v>
      </c>
      <c r="AE92" s="26">
        <v>30</v>
      </c>
      <c r="AF92" s="26">
        <v>6</v>
      </c>
      <c r="AG92" s="26">
        <v>55.679999426007271</v>
      </c>
      <c r="AH92" s="26">
        <v>206.94184420349262</v>
      </c>
      <c r="AI92" s="26">
        <v>111.62730854200163</v>
      </c>
      <c r="AJ92" s="26">
        <v>77.892000541090965</v>
      </c>
      <c r="AK92" s="26">
        <v>7.7000001072883597</v>
      </c>
      <c r="AL92" s="30" t="str">
        <f t="shared" si="69"/>
        <v>Suite 4 Pre-CBI</v>
      </c>
      <c r="AM92" s="25">
        <v>2026</v>
      </c>
      <c r="AN92" s="34">
        <f t="shared" si="70"/>
        <v>318.56915274549425</v>
      </c>
      <c r="AO92" s="34">
        <f t="shared" si="71"/>
        <v>132.70000010728836</v>
      </c>
      <c r="AP92" s="34">
        <f t="shared" si="72"/>
        <v>107.89200054109097</v>
      </c>
      <c r="AQ92" s="34">
        <f t="shared" si="61"/>
        <v>55.679999426007271</v>
      </c>
      <c r="AR92" s="34">
        <f t="shared" si="62"/>
        <v>25.389999389648441</v>
      </c>
      <c r="AS92" s="34">
        <f t="shared" si="63"/>
        <v>0</v>
      </c>
      <c r="AT92" s="34">
        <f t="shared" si="73"/>
        <v>0</v>
      </c>
      <c r="AU92" s="34">
        <f t="shared" si="64"/>
        <v>500</v>
      </c>
      <c r="AV92" s="34">
        <f t="shared" si="65"/>
        <v>0</v>
      </c>
      <c r="AW92" s="34">
        <f t="shared" si="66"/>
        <v>0</v>
      </c>
      <c r="AX92" s="34">
        <f t="shared" si="67"/>
        <v>273.40000152587891</v>
      </c>
      <c r="AY92" s="34">
        <f t="shared" si="68"/>
        <v>1413.6311537354081</v>
      </c>
      <c r="BA92" s="25">
        <v>2026</v>
      </c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O92" s="41" t="s">
        <v>59</v>
      </c>
      <c r="BP92" s="42">
        <f>BF112</f>
        <v>117.77000427246094</v>
      </c>
    </row>
    <row r="93" spans="2:68" x14ac:dyDescent="0.25">
      <c r="B93" s="27">
        <v>2027</v>
      </c>
      <c r="C93" s="28">
        <v>0</v>
      </c>
      <c r="D93" s="28">
        <v>237</v>
      </c>
      <c r="E93" s="28">
        <v>36.400001525878899</v>
      </c>
      <c r="F93" s="28">
        <v>500</v>
      </c>
      <c r="G93" s="28">
        <v>0</v>
      </c>
      <c r="H93" s="28">
        <v>0</v>
      </c>
      <c r="I93" s="28">
        <v>0</v>
      </c>
      <c r="J93" s="28">
        <v>0</v>
      </c>
      <c r="K93" s="28">
        <v>400</v>
      </c>
      <c r="L93" s="28">
        <v>0</v>
      </c>
      <c r="M93" s="28">
        <v>0</v>
      </c>
      <c r="N93" s="28">
        <v>100</v>
      </c>
      <c r="O93" s="28">
        <v>0</v>
      </c>
      <c r="P93" s="28">
        <v>0</v>
      </c>
      <c r="Q93" s="28">
        <v>0</v>
      </c>
      <c r="R93" s="28">
        <v>0</v>
      </c>
      <c r="S93" s="28">
        <v>150</v>
      </c>
      <c r="T93" s="28">
        <v>0</v>
      </c>
      <c r="U93" s="28">
        <v>0</v>
      </c>
      <c r="V93" s="28">
        <v>0</v>
      </c>
      <c r="W93" s="28">
        <v>0</v>
      </c>
      <c r="X93" s="28">
        <v>24.79000091552734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60</v>
      </c>
      <c r="AF93" s="28">
        <v>6</v>
      </c>
      <c r="AG93" s="28">
        <v>89.340002149343491</v>
      </c>
      <c r="AH93" s="28">
        <v>255.36065474159199</v>
      </c>
      <c r="AI93" s="28">
        <v>129.12423573050444</v>
      </c>
      <c r="AJ93" s="28">
        <v>77.892000541090965</v>
      </c>
      <c r="AK93" s="28">
        <v>7.7000001072883597</v>
      </c>
      <c r="AL93" s="30" t="str">
        <f t="shared" si="69"/>
        <v>Suite 4 Pre-CBI</v>
      </c>
      <c r="AM93" s="27">
        <v>2027</v>
      </c>
      <c r="AN93" s="35">
        <f t="shared" si="70"/>
        <v>384.48489047209642</v>
      </c>
      <c r="AO93" s="35">
        <f t="shared" si="71"/>
        <v>157.70000010728836</v>
      </c>
      <c r="AP93" s="35">
        <f t="shared" si="72"/>
        <v>137.89200054109097</v>
      </c>
      <c r="AQ93" s="35">
        <f t="shared" si="61"/>
        <v>89.340002149343491</v>
      </c>
      <c r="AR93" s="35">
        <f t="shared" si="62"/>
        <v>30.79000091552734</v>
      </c>
      <c r="AS93" s="35">
        <f t="shared" si="63"/>
        <v>0</v>
      </c>
      <c r="AT93" s="35">
        <f t="shared" si="73"/>
        <v>100</v>
      </c>
      <c r="AU93" s="35">
        <f t="shared" si="64"/>
        <v>900</v>
      </c>
      <c r="AV93" s="35">
        <f t="shared" si="65"/>
        <v>0</v>
      </c>
      <c r="AW93" s="35">
        <f t="shared" si="66"/>
        <v>0</v>
      </c>
      <c r="AX93" s="35">
        <f t="shared" si="67"/>
        <v>273.40000152587891</v>
      </c>
      <c r="AY93" s="35">
        <f t="shared" si="68"/>
        <v>2073.6068957112257</v>
      </c>
      <c r="BA93" s="27">
        <v>2027</v>
      </c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O93" s="41" t="s">
        <v>36</v>
      </c>
      <c r="BP93" s="42">
        <f>BG112</f>
        <v>90</v>
      </c>
    </row>
    <row r="94" spans="2:68" x14ac:dyDescent="0.25">
      <c r="B94" s="25">
        <v>2028</v>
      </c>
      <c r="C94" s="26">
        <v>0</v>
      </c>
      <c r="D94" s="26">
        <v>237</v>
      </c>
      <c r="E94" s="26">
        <v>36.400001525878899</v>
      </c>
      <c r="F94" s="26">
        <v>500</v>
      </c>
      <c r="G94" s="26">
        <v>200</v>
      </c>
      <c r="H94" s="26">
        <v>0</v>
      </c>
      <c r="I94" s="26">
        <v>0</v>
      </c>
      <c r="J94" s="26">
        <v>0</v>
      </c>
      <c r="K94" s="26">
        <v>400</v>
      </c>
      <c r="L94" s="26">
        <v>0</v>
      </c>
      <c r="M94" s="26">
        <v>0</v>
      </c>
      <c r="N94" s="26">
        <v>99.949996948242188</v>
      </c>
      <c r="O94" s="26">
        <v>0</v>
      </c>
      <c r="P94" s="26">
        <v>0</v>
      </c>
      <c r="Q94" s="26">
        <v>0</v>
      </c>
      <c r="R94" s="26">
        <v>0</v>
      </c>
      <c r="S94" s="26">
        <v>175</v>
      </c>
      <c r="T94" s="26">
        <v>0</v>
      </c>
      <c r="U94" s="26">
        <v>0</v>
      </c>
      <c r="V94" s="26">
        <v>0</v>
      </c>
      <c r="W94" s="26">
        <v>0</v>
      </c>
      <c r="X94" s="26">
        <v>27.79000091552734</v>
      </c>
      <c r="Y94" s="26">
        <v>0</v>
      </c>
      <c r="Z94" s="26">
        <v>0</v>
      </c>
      <c r="AA94" s="26">
        <v>0</v>
      </c>
      <c r="AB94" s="26">
        <v>0</v>
      </c>
      <c r="AC94" s="26">
        <v>0</v>
      </c>
      <c r="AD94" s="26">
        <v>0</v>
      </c>
      <c r="AE94" s="26">
        <v>90</v>
      </c>
      <c r="AF94" s="26">
        <v>9</v>
      </c>
      <c r="AG94" s="26">
        <v>129.9900014102459</v>
      </c>
      <c r="AH94" s="26">
        <v>306.2398079751942</v>
      </c>
      <c r="AI94" s="26">
        <v>159.94925742822508</v>
      </c>
      <c r="AJ94" s="26">
        <v>77.892000541090965</v>
      </c>
      <c r="AK94" s="26">
        <v>7.7000001072883597</v>
      </c>
      <c r="AL94" s="30" t="str">
        <f t="shared" si="69"/>
        <v>Suite 4 Pre-CBI</v>
      </c>
      <c r="AM94" s="25">
        <v>2028</v>
      </c>
      <c r="AN94" s="34">
        <f t="shared" si="70"/>
        <v>466.18906540341925</v>
      </c>
      <c r="AO94" s="34">
        <f t="shared" si="71"/>
        <v>182.70000010728836</v>
      </c>
      <c r="AP94" s="34">
        <f t="shared" si="72"/>
        <v>167.89200054109097</v>
      </c>
      <c r="AQ94" s="34">
        <f t="shared" si="61"/>
        <v>129.9900014102459</v>
      </c>
      <c r="AR94" s="34">
        <f t="shared" si="62"/>
        <v>36.790000915527344</v>
      </c>
      <c r="AS94" s="34">
        <f t="shared" si="63"/>
        <v>0</v>
      </c>
      <c r="AT94" s="34">
        <f t="shared" si="73"/>
        <v>99.949996948242188</v>
      </c>
      <c r="AU94" s="34">
        <f t="shared" si="64"/>
        <v>1100</v>
      </c>
      <c r="AV94" s="34">
        <f t="shared" si="65"/>
        <v>0</v>
      </c>
      <c r="AW94" s="34">
        <f t="shared" si="66"/>
        <v>0</v>
      </c>
      <c r="AX94" s="34">
        <f t="shared" si="67"/>
        <v>273.40000152587891</v>
      </c>
      <c r="AY94" s="34">
        <f t="shared" si="68"/>
        <v>2456.9110668516928</v>
      </c>
      <c r="BA94" s="25">
        <v>2028</v>
      </c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O94" s="41" t="s">
        <v>45</v>
      </c>
      <c r="BP94" s="42">
        <f>BH112</f>
        <v>596</v>
      </c>
    </row>
    <row r="95" spans="2:68" x14ac:dyDescent="0.25">
      <c r="B95" s="27">
        <v>2029</v>
      </c>
      <c r="C95" s="28">
        <v>0</v>
      </c>
      <c r="D95" s="28">
        <v>237</v>
      </c>
      <c r="E95" s="28">
        <v>36.400001525878899</v>
      </c>
      <c r="F95" s="28">
        <v>500</v>
      </c>
      <c r="G95" s="28">
        <v>200</v>
      </c>
      <c r="H95" s="28">
        <v>200</v>
      </c>
      <c r="I95" s="28">
        <v>0</v>
      </c>
      <c r="J95" s="28">
        <v>0</v>
      </c>
      <c r="K95" s="28">
        <v>400</v>
      </c>
      <c r="L95" s="28">
        <v>0</v>
      </c>
      <c r="M95" s="28">
        <v>0</v>
      </c>
      <c r="N95" s="28">
        <v>99.900001525878906</v>
      </c>
      <c r="O95" s="28">
        <v>0</v>
      </c>
      <c r="P95" s="28">
        <v>0</v>
      </c>
      <c r="Q95" s="28">
        <v>0</v>
      </c>
      <c r="R95" s="28">
        <v>0</v>
      </c>
      <c r="S95" s="28">
        <v>200</v>
      </c>
      <c r="T95" s="28">
        <v>0</v>
      </c>
      <c r="U95" s="28">
        <v>0</v>
      </c>
      <c r="V95" s="28">
        <v>0</v>
      </c>
      <c r="W95" s="28">
        <v>0</v>
      </c>
      <c r="X95" s="28">
        <v>30.489999771118161</v>
      </c>
      <c r="Y95" s="28">
        <v>0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120</v>
      </c>
      <c r="AF95" s="28">
        <v>11</v>
      </c>
      <c r="AG95" s="28">
        <v>156.62000143527985</v>
      </c>
      <c r="AH95" s="28">
        <v>357.79003073213073</v>
      </c>
      <c r="AI95" s="28">
        <v>183.18605346904008</v>
      </c>
      <c r="AJ95" s="28">
        <v>77.892000541090965</v>
      </c>
      <c r="AK95" s="28">
        <v>7.7000001072883597</v>
      </c>
      <c r="AL95" s="30" t="str">
        <f t="shared" si="69"/>
        <v>Suite 4 Pre-CBI</v>
      </c>
      <c r="AM95" s="27">
        <v>2029</v>
      </c>
      <c r="AN95" s="35">
        <f t="shared" si="70"/>
        <v>540.97608420117081</v>
      </c>
      <c r="AO95" s="35">
        <f t="shared" si="71"/>
        <v>207.70000010728836</v>
      </c>
      <c r="AP95" s="35">
        <f t="shared" si="72"/>
        <v>197.89200054109097</v>
      </c>
      <c r="AQ95" s="35">
        <f t="shared" si="61"/>
        <v>156.62000143527985</v>
      </c>
      <c r="AR95" s="35">
        <f t="shared" si="62"/>
        <v>41.489999771118164</v>
      </c>
      <c r="AS95" s="35">
        <f t="shared" si="63"/>
        <v>0</v>
      </c>
      <c r="AT95" s="35">
        <f t="shared" si="73"/>
        <v>99.900001525878906</v>
      </c>
      <c r="AU95" s="35">
        <f t="shared" si="64"/>
        <v>1300</v>
      </c>
      <c r="AV95" s="35">
        <f t="shared" si="65"/>
        <v>0</v>
      </c>
      <c r="AW95" s="35">
        <f t="shared" si="66"/>
        <v>0</v>
      </c>
      <c r="AX95" s="35">
        <f t="shared" si="67"/>
        <v>273.40000152587891</v>
      </c>
      <c r="AY95" s="35">
        <f t="shared" si="68"/>
        <v>2817.9780891077062</v>
      </c>
      <c r="BA95" s="27">
        <v>2029</v>
      </c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O95" s="41" t="s">
        <v>50</v>
      </c>
      <c r="BP95" s="42">
        <f>BI112</f>
        <v>3250</v>
      </c>
    </row>
    <row r="96" spans="2:68" x14ac:dyDescent="0.25">
      <c r="B96" s="25">
        <v>2030</v>
      </c>
      <c r="C96" s="26">
        <v>0</v>
      </c>
      <c r="D96" s="26">
        <v>237</v>
      </c>
      <c r="E96" s="26">
        <v>36.400001525878899</v>
      </c>
      <c r="F96" s="26">
        <v>700</v>
      </c>
      <c r="G96" s="26">
        <v>200</v>
      </c>
      <c r="H96" s="26">
        <v>200</v>
      </c>
      <c r="I96" s="26">
        <v>0</v>
      </c>
      <c r="J96" s="26">
        <v>0</v>
      </c>
      <c r="K96" s="26">
        <v>400</v>
      </c>
      <c r="L96" s="26">
        <v>0</v>
      </c>
      <c r="M96" s="26">
        <v>0</v>
      </c>
      <c r="N96" s="26">
        <v>199.84999847412109</v>
      </c>
      <c r="O96" s="26"/>
      <c r="P96" s="26">
        <v>0</v>
      </c>
      <c r="Q96" s="26">
        <v>0</v>
      </c>
      <c r="R96" s="26">
        <v>0</v>
      </c>
      <c r="S96" s="26">
        <v>225</v>
      </c>
      <c r="T96" s="26">
        <v>0</v>
      </c>
      <c r="U96" s="26">
        <v>0</v>
      </c>
      <c r="V96" s="26">
        <v>0</v>
      </c>
      <c r="W96" s="26">
        <v>0</v>
      </c>
      <c r="X96" s="26">
        <v>34.689998626708977</v>
      </c>
      <c r="Y96" s="26">
        <v>0</v>
      </c>
      <c r="Z96" s="26">
        <v>0</v>
      </c>
      <c r="AA96" s="26">
        <v>0</v>
      </c>
      <c r="AB96" s="26">
        <v>0</v>
      </c>
      <c r="AC96" s="26">
        <v>0</v>
      </c>
      <c r="AD96" s="26">
        <v>0</v>
      </c>
      <c r="AE96" s="26">
        <v>150</v>
      </c>
      <c r="AF96" s="26">
        <v>11</v>
      </c>
      <c r="AG96" s="26">
        <v>182.44999727606773</v>
      </c>
      <c r="AH96" s="26">
        <v>412.5787181774632</v>
      </c>
      <c r="AI96" s="26">
        <v>203.16846574006445</v>
      </c>
      <c r="AJ96" s="26">
        <v>77.892000541090965</v>
      </c>
      <c r="AK96" s="26">
        <v>7.7000001072883597</v>
      </c>
      <c r="AL96" s="30" t="str">
        <f t="shared" si="69"/>
        <v>Suite 4 Pre-CBI</v>
      </c>
      <c r="AM96" s="25">
        <v>2030</v>
      </c>
      <c r="AN96" s="34">
        <f t="shared" si="70"/>
        <v>615.74718391752765</v>
      </c>
      <c r="AO96" s="34">
        <f t="shared" si="71"/>
        <v>232.70000010728836</v>
      </c>
      <c r="AP96" s="34">
        <f t="shared" si="72"/>
        <v>227.89200054109097</v>
      </c>
      <c r="AQ96" s="34">
        <f t="shared" si="61"/>
        <v>182.44999727606773</v>
      </c>
      <c r="AR96" s="34">
        <f t="shared" si="62"/>
        <v>45.689998626708977</v>
      </c>
      <c r="AS96" s="34">
        <f t="shared" si="63"/>
        <v>0</v>
      </c>
      <c r="AT96" s="34">
        <f t="shared" si="73"/>
        <v>199.84999847412109</v>
      </c>
      <c r="AU96" s="34">
        <f t="shared" si="64"/>
        <v>1500</v>
      </c>
      <c r="AV96" s="34">
        <f t="shared" si="65"/>
        <v>0</v>
      </c>
      <c r="AW96" s="34">
        <f t="shared" si="66"/>
        <v>0</v>
      </c>
      <c r="AX96" s="34">
        <f t="shared" si="67"/>
        <v>273.40000152587891</v>
      </c>
      <c r="AY96" s="34">
        <f t="shared" si="68"/>
        <v>3277.7291804686838</v>
      </c>
      <c r="BA96" s="25">
        <v>2030</v>
      </c>
      <c r="BB96" s="34">
        <f t="shared" ref="BB96:BL96" si="76">AN96-BB91</f>
        <v>359.86022108133682</v>
      </c>
      <c r="BC96" s="34">
        <f t="shared" si="76"/>
        <v>125</v>
      </c>
      <c r="BD96" s="34">
        <f t="shared" si="76"/>
        <v>150</v>
      </c>
      <c r="BE96" s="34">
        <f t="shared" si="76"/>
        <v>153.77999758720398</v>
      </c>
      <c r="BF96" s="34">
        <f t="shared" si="76"/>
        <v>23.599998474121087</v>
      </c>
      <c r="BG96" s="34">
        <f t="shared" si="76"/>
        <v>0</v>
      </c>
      <c r="BH96" s="34">
        <f t="shared" si="76"/>
        <v>199.84999847412109</v>
      </c>
      <c r="BI96" s="34">
        <f t="shared" si="76"/>
        <v>1000</v>
      </c>
      <c r="BJ96" s="34">
        <f t="shared" si="76"/>
        <v>0</v>
      </c>
      <c r="BK96" s="34">
        <f t="shared" si="76"/>
        <v>0</v>
      </c>
      <c r="BL96" s="34">
        <f t="shared" si="76"/>
        <v>273.40000152587891</v>
      </c>
      <c r="BM96" s="34">
        <f t="shared" ref="BM96" si="77">AY96-BM91</f>
        <v>2285.490217142662</v>
      </c>
      <c r="BO96" s="41" t="s">
        <v>60</v>
      </c>
      <c r="BP96" s="42">
        <f>BJ112</f>
        <v>500</v>
      </c>
    </row>
    <row r="97" spans="2:68" x14ac:dyDescent="0.25">
      <c r="B97" s="27">
        <v>2031</v>
      </c>
      <c r="C97" s="28">
        <v>0</v>
      </c>
      <c r="D97" s="28">
        <v>237</v>
      </c>
      <c r="E97" s="28">
        <v>36.400001525878899</v>
      </c>
      <c r="F97" s="28">
        <v>700</v>
      </c>
      <c r="G97" s="28">
        <v>200</v>
      </c>
      <c r="H97" s="28">
        <v>200</v>
      </c>
      <c r="I97" s="28">
        <v>0</v>
      </c>
      <c r="J97" s="28">
        <v>0</v>
      </c>
      <c r="K97" s="28">
        <v>400</v>
      </c>
      <c r="L97" s="28">
        <v>0</v>
      </c>
      <c r="M97" s="28">
        <v>0</v>
      </c>
      <c r="N97" s="28">
        <v>299.75</v>
      </c>
      <c r="O97" s="28">
        <v>0</v>
      </c>
      <c r="P97" s="28">
        <v>0</v>
      </c>
      <c r="Q97" s="28">
        <v>0</v>
      </c>
      <c r="R97" s="28">
        <v>0</v>
      </c>
      <c r="S97" s="28">
        <v>250</v>
      </c>
      <c r="T97" s="28">
        <v>0</v>
      </c>
      <c r="U97" s="28">
        <v>0</v>
      </c>
      <c r="V97" s="28">
        <v>0</v>
      </c>
      <c r="W97" s="28">
        <v>0</v>
      </c>
      <c r="X97" s="28">
        <v>38.060001373291023</v>
      </c>
      <c r="Y97" s="28">
        <v>0</v>
      </c>
      <c r="Z97" s="28">
        <v>0</v>
      </c>
      <c r="AA97" s="28">
        <v>0</v>
      </c>
      <c r="AB97" s="28">
        <v>0</v>
      </c>
      <c r="AC97" s="28">
        <v>0</v>
      </c>
      <c r="AD97" s="28">
        <v>0</v>
      </c>
      <c r="AE97" s="28">
        <v>180</v>
      </c>
      <c r="AF97" s="28">
        <v>12.069999694824221</v>
      </c>
      <c r="AG97" s="28">
        <v>195.28000086545944</v>
      </c>
      <c r="AH97" s="28">
        <v>469.39263167865727</v>
      </c>
      <c r="AI97" s="28">
        <v>226.96260138154966</v>
      </c>
      <c r="AJ97" s="28">
        <v>77.892000541090965</v>
      </c>
      <c r="AK97" s="28">
        <v>7.7000001072883597</v>
      </c>
      <c r="AL97" s="30" t="str">
        <f t="shared" si="69"/>
        <v>Suite 4 Pre-CBI</v>
      </c>
      <c r="AM97" s="27">
        <v>2031</v>
      </c>
      <c r="AN97" s="35">
        <f t="shared" si="70"/>
        <v>696.35523306020696</v>
      </c>
      <c r="AO97" s="35">
        <f t="shared" si="71"/>
        <v>257.70000010728836</v>
      </c>
      <c r="AP97" s="35">
        <f t="shared" si="72"/>
        <v>257.89200054109097</v>
      </c>
      <c r="AQ97" s="35">
        <f t="shared" si="61"/>
        <v>195.28000086545944</v>
      </c>
      <c r="AR97" s="35">
        <f t="shared" si="62"/>
        <v>50.130001068115241</v>
      </c>
      <c r="AS97" s="35">
        <f t="shared" si="63"/>
        <v>0</v>
      </c>
      <c r="AT97" s="35">
        <f t="shared" si="73"/>
        <v>299.75</v>
      </c>
      <c r="AU97" s="35">
        <f t="shared" si="64"/>
        <v>1500</v>
      </c>
      <c r="AV97" s="35">
        <f t="shared" si="65"/>
        <v>0</v>
      </c>
      <c r="AW97" s="35">
        <f t="shared" si="66"/>
        <v>0</v>
      </c>
      <c r="AX97" s="35">
        <f t="shared" si="67"/>
        <v>273.40000152587891</v>
      </c>
      <c r="AY97" s="35">
        <f t="shared" si="68"/>
        <v>3530.5072371680399</v>
      </c>
      <c r="BA97" s="27">
        <v>2031</v>
      </c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O97" s="41" t="s">
        <v>61</v>
      </c>
      <c r="BP97" s="42">
        <f>BK112</f>
        <v>0</v>
      </c>
    </row>
    <row r="98" spans="2:68" x14ac:dyDescent="0.25">
      <c r="B98" s="25">
        <v>2032</v>
      </c>
      <c r="C98" s="26">
        <v>0</v>
      </c>
      <c r="D98" s="26">
        <v>237</v>
      </c>
      <c r="E98" s="26">
        <v>36.400001525878899</v>
      </c>
      <c r="F98" s="26">
        <v>800</v>
      </c>
      <c r="G98" s="26">
        <v>200</v>
      </c>
      <c r="H98" s="26">
        <v>200</v>
      </c>
      <c r="I98" s="26">
        <v>0</v>
      </c>
      <c r="J98" s="26">
        <v>0</v>
      </c>
      <c r="K98" s="26">
        <v>400</v>
      </c>
      <c r="L98" s="26">
        <v>0</v>
      </c>
      <c r="M98" s="26">
        <v>0</v>
      </c>
      <c r="N98" s="26">
        <v>299.59999847412109</v>
      </c>
      <c r="O98" s="26">
        <v>0</v>
      </c>
      <c r="P98" s="26">
        <v>0</v>
      </c>
      <c r="Q98" s="26">
        <v>0</v>
      </c>
      <c r="R98" s="26">
        <v>0</v>
      </c>
      <c r="S98" s="26">
        <v>250</v>
      </c>
      <c r="T98" s="26">
        <v>0</v>
      </c>
      <c r="U98" s="26">
        <v>0</v>
      </c>
      <c r="V98" s="26">
        <v>0</v>
      </c>
      <c r="W98" s="26">
        <v>0</v>
      </c>
      <c r="X98" s="26">
        <v>41.630001068115227</v>
      </c>
      <c r="Y98" s="26">
        <v>125</v>
      </c>
      <c r="Z98" s="26">
        <v>0</v>
      </c>
      <c r="AA98" s="26">
        <v>0</v>
      </c>
      <c r="AB98" s="26">
        <v>0</v>
      </c>
      <c r="AC98" s="26">
        <v>0</v>
      </c>
      <c r="AD98" s="26">
        <v>0</v>
      </c>
      <c r="AE98" s="26">
        <v>210</v>
      </c>
      <c r="AF98" s="26">
        <v>13.19999980926514</v>
      </c>
      <c r="AG98" s="26">
        <v>197.81999689340591</v>
      </c>
      <c r="AH98" s="26">
        <v>496.96755722482067</v>
      </c>
      <c r="AI98" s="26">
        <v>259.04094554525142</v>
      </c>
      <c r="AJ98" s="26">
        <v>77.892000541090965</v>
      </c>
      <c r="AK98" s="26">
        <v>7.7000001072883597</v>
      </c>
      <c r="AL98" s="30" t="str">
        <f t="shared" si="69"/>
        <v>Suite 4 Pre-CBI</v>
      </c>
      <c r="AM98" s="25">
        <v>2032</v>
      </c>
      <c r="AN98" s="34">
        <f t="shared" si="70"/>
        <v>756.00850277007203</v>
      </c>
      <c r="AO98" s="34">
        <f t="shared" si="71"/>
        <v>257.70000010728836</v>
      </c>
      <c r="AP98" s="34">
        <f t="shared" si="72"/>
        <v>287.89200054109097</v>
      </c>
      <c r="AQ98" s="34">
        <f t="shared" si="61"/>
        <v>197.81999689340591</v>
      </c>
      <c r="AR98" s="34">
        <f t="shared" si="62"/>
        <v>54.830000877380371</v>
      </c>
      <c r="AS98" s="34">
        <f t="shared" si="63"/>
        <v>0</v>
      </c>
      <c r="AT98" s="34">
        <f t="shared" si="73"/>
        <v>299.59999847412109</v>
      </c>
      <c r="AU98" s="34">
        <f t="shared" si="64"/>
        <v>1600</v>
      </c>
      <c r="AV98" s="34">
        <f t="shared" si="65"/>
        <v>125</v>
      </c>
      <c r="AW98" s="34">
        <f t="shared" si="66"/>
        <v>0</v>
      </c>
      <c r="AX98" s="34">
        <f t="shared" si="67"/>
        <v>273.40000152587891</v>
      </c>
      <c r="AY98" s="34">
        <f t="shared" si="68"/>
        <v>3852.2505011892376</v>
      </c>
      <c r="BA98" s="25">
        <v>2032</v>
      </c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O98" s="41" t="s">
        <v>48</v>
      </c>
      <c r="BP98" s="42">
        <f>BL112</f>
        <v>765.60000228881836</v>
      </c>
    </row>
    <row r="99" spans="2:68" x14ac:dyDescent="0.25">
      <c r="B99" s="27">
        <v>2033</v>
      </c>
      <c r="C99" s="28">
        <v>0</v>
      </c>
      <c r="D99" s="28">
        <v>237</v>
      </c>
      <c r="E99" s="28">
        <v>36.400001525878899</v>
      </c>
      <c r="F99" s="28">
        <v>800</v>
      </c>
      <c r="G99" s="28">
        <v>200</v>
      </c>
      <c r="H99" s="28">
        <v>200</v>
      </c>
      <c r="I99" s="28">
        <v>0</v>
      </c>
      <c r="J99" s="28">
        <v>0</v>
      </c>
      <c r="K99" s="28">
        <v>400</v>
      </c>
      <c r="L99" s="28">
        <v>0</v>
      </c>
      <c r="M99" s="28">
        <v>0</v>
      </c>
      <c r="N99" s="28">
        <v>399.44999694824219</v>
      </c>
      <c r="O99" s="28">
        <v>0</v>
      </c>
      <c r="P99" s="28">
        <v>0</v>
      </c>
      <c r="Q99" s="28">
        <v>0</v>
      </c>
      <c r="R99" s="28">
        <v>0</v>
      </c>
      <c r="S99" s="28">
        <v>250</v>
      </c>
      <c r="T99" s="28">
        <v>0</v>
      </c>
      <c r="U99" s="28">
        <v>0</v>
      </c>
      <c r="V99" s="28">
        <v>0</v>
      </c>
      <c r="W99" s="28">
        <v>0</v>
      </c>
      <c r="X99" s="28">
        <v>44.919998168945313</v>
      </c>
      <c r="Y99" s="28">
        <v>125</v>
      </c>
      <c r="Z99" s="28">
        <v>0</v>
      </c>
      <c r="AA99" s="28">
        <v>0</v>
      </c>
      <c r="AB99" s="28">
        <v>0</v>
      </c>
      <c r="AC99" s="28">
        <v>0</v>
      </c>
      <c r="AD99" s="28">
        <v>0</v>
      </c>
      <c r="AE99" s="28">
        <v>240</v>
      </c>
      <c r="AF99" s="28">
        <v>14.25</v>
      </c>
      <c r="AG99" s="28">
        <v>200.250004529953</v>
      </c>
      <c r="AH99" s="28">
        <v>524.96585539396233</v>
      </c>
      <c r="AI99" s="28">
        <v>299.97382252740357</v>
      </c>
      <c r="AJ99" s="28">
        <v>77.892000541090965</v>
      </c>
      <c r="AK99" s="28">
        <v>7.7000001072883597</v>
      </c>
      <c r="AL99" s="30" t="str">
        <f t="shared" si="69"/>
        <v>Suite 4 Pre-CBI</v>
      </c>
      <c r="AM99" s="27">
        <v>2033</v>
      </c>
      <c r="AN99" s="35">
        <f t="shared" si="70"/>
        <v>824.93967792136596</v>
      </c>
      <c r="AO99" s="35">
        <f t="shared" si="71"/>
        <v>257.70000010728836</v>
      </c>
      <c r="AP99" s="35">
        <f t="shared" si="72"/>
        <v>317.89200054109097</v>
      </c>
      <c r="AQ99" s="35">
        <f t="shared" si="61"/>
        <v>200.250004529953</v>
      </c>
      <c r="AR99" s="35">
        <f t="shared" si="62"/>
        <v>59.169998168945313</v>
      </c>
      <c r="AS99" s="35">
        <f t="shared" si="63"/>
        <v>0</v>
      </c>
      <c r="AT99" s="35">
        <f t="shared" si="73"/>
        <v>399.44999694824219</v>
      </c>
      <c r="AU99" s="35">
        <f t="shared" si="64"/>
        <v>1600</v>
      </c>
      <c r="AV99" s="35">
        <f t="shared" si="65"/>
        <v>125</v>
      </c>
      <c r="AW99" s="35">
        <f t="shared" si="66"/>
        <v>0</v>
      </c>
      <c r="AX99" s="35">
        <f t="shared" si="67"/>
        <v>273.40000152587891</v>
      </c>
      <c r="AY99" s="35">
        <f t="shared" si="68"/>
        <v>4057.8016797427645</v>
      </c>
      <c r="BA99" s="27">
        <v>2033</v>
      </c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</row>
    <row r="100" spans="2:68" x14ac:dyDescent="0.25">
      <c r="B100" s="25">
        <v>2034</v>
      </c>
      <c r="C100" s="26">
        <v>0</v>
      </c>
      <c r="D100" s="26">
        <v>474</v>
      </c>
      <c r="E100" s="26">
        <v>36.400001525878899</v>
      </c>
      <c r="F100" s="26">
        <v>800</v>
      </c>
      <c r="G100" s="26">
        <v>200</v>
      </c>
      <c r="H100" s="26">
        <v>200</v>
      </c>
      <c r="I100" s="26">
        <v>0</v>
      </c>
      <c r="J100" s="26">
        <v>0</v>
      </c>
      <c r="K100" s="26">
        <v>400</v>
      </c>
      <c r="L100" s="26">
        <v>0</v>
      </c>
      <c r="M100" s="26">
        <v>0</v>
      </c>
      <c r="N100" s="26">
        <v>499.25</v>
      </c>
      <c r="O100" s="26">
        <v>0</v>
      </c>
      <c r="P100" s="26">
        <v>0</v>
      </c>
      <c r="Q100" s="26">
        <v>0</v>
      </c>
      <c r="R100" s="26">
        <v>0</v>
      </c>
      <c r="S100" s="26">
        <v>250</v>
      </c>
      <c r="T100" s="26">
        <v>0</v>
      </c>
      <c r="U100" s="26">
        <v>0</v>
      </c>
      <c r="V100" s="26">
        <v>0</v>
      </c>
      <c r="W100" s="26">
        <v>0</v>
      </c>
      <c r="X100" s="26">
        <v>48.389999389648438</v>
      </c>
      <c r="Y100" s="26">
        <v>125</v>
      </c>
      <c r="Z100" s="26">
        <v>0</v>
      </c>
      <c r="AA100" s="26">
        <v>0</v>
      </c>
      <c r="AB100" s="26">
        <v>0</v>
      </c>
      <c r="AC100" s="26">
        <v>0</v>
      </c>
      <c r="AD100" s="26">
        <v>0</v>
      </c>
      <c r="AE100" s="26">
        <v>270</v>
      </c>
      <c r="AF100" s="26">
        <v>15.340000152587891</v>
      </c>
      <c r="AG100" s="26">
        <v>202.68000251054764</v>
      </c>
      <c r="AH100" s="26">
        <v>555.72839171180271</v>
      </c>
      <c r="AI100" s="26">
        <v>348.29111263068853</v>
      </c>
      <c r="AJ100" s="26">
        <v>77.892000541090965</v>
      </c>
      <c r="AK100" s="26">
        <v>7.7000001072883597</v>
      </c>
      <c r="AL100" s="30" t="str">
        <f t="shared" si="69"/>
        <v>Suite 4 Pre-CBI</v>
      </c>
      <c r="AM100" s="25">
        <v>2034</v>
      </c>
      <c r="AN100" s="34">
        <f t="shared" si="70"/>
        <v>904.01950434249125</v>
      </c>
      <c r="AO100" s="34">
        <f t="shared" si="71"/>
        <v>257.70000010728836</v>
      </c>
      <c r="AP100" s="34">
        <f t="shared" si="72"/>
        <v>347.89200054109097</v>
      </c>
      <c r="AQ100" s="34">
        <f t="shared" si="61"/>
        <v>202.68000251054764</v>
      </c>
      <c r="AR100" s="34">
        <f t="shared" si="62"/>
        <v>63.729999542236328</v>
      </c>
      <c r="AS100" s="34">
        <f t="shared" si="63"/>
        <v>0</v>
      </c>
      <c r="AT100" s="34">
        <f t="shared" si="73"/>
        <v>499.25</v>
      </c>
      <c r="AU100" s="34">
        <f t="shared" si="64"/>
        <v>1600</v>
      </c>
      <c r="AV100" s="34">
        <f t="shared" si="65"/>
        <v>125</v>
      </c>
      <c r="AW100" s="34">
        <f t="shared" si="66"/>
        <v>0</v>
      </c>
      <c r="AX100" s="34">
        <f t="shared" si="67"/>
        <v>510.40000152587891</v>
      </c>
      <c r="AY100" s="34">
        <f t="shared" si="68"/>
        <v>4510.6715085695332</v>
      </c>
      <c r="BA100" s="25">
        <v>2034</v>
      </c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</row>
    <row r="101" spans="2:68" x14ac:dyDescent="0.25">
      <c r="B101" s="27">
        <v>2035</v>
      </c>
      <c r="C101" s="28">
        <v>0</v>
      </c>
      <c r="D101" s="28">
        <v>474</v>
      </c>
      <c r="E101" s="28">
        <v>36.400001525878899</v>
      </c>
      <c r="F101" s="28">
        <v>800</v>
      </c>
      <c r="G101" s="28">
        <v>200</v>
      </c>
      <c r="H101" s="28">
        <v>200</v>
      </c>
      <c r="I101" s="28">
        <v>0</v>
      </c>
      <c r="J101" s="28">
        <v>0</v>
      </c>
      <c r="K101" s="28">
        <v>400</v>
      </c>
      <c r="L101" s="28">
        <v>0</v>
      </c>
      <c r="M101" s="28">
        <v>0</v>
      </c>
      <c r="N101" s="28">
        <v>599</v>
      </c>
      <c r="O101" s="28">
        <v>0</v>
      </c>
      <c r="P101" s="28">
        <v>0</v>
      </c>
      <c r="Q101" s="28">
        <v>0</v>
      </c>
      <c r="R101" s="28">
        <v>0</v>
      </c>
      <c r="S101" s="28">
        <v>250</v>
      </c>
      <c r="T101" s="28">
        <v>0</v>
      </c>
      <c r="U101" s="28">
        <v>0</v>
      </c>
      <c r="V101" s="28">
        <v>0</v>
      </c>
      <c r="W101" s="28">
        <v>0</v>
      </c>
      <c r="X101" s="28">
        <v>51.919998168945313</v>
      </c>
      <c r="Y101" s="28">
        <v>250</v>
      </c>
      <c r="Z101" s="28">
        <v>0</v>
      </c>
      <c r="AA101" s="28">
        <v>0</v>
      </c>
      <c r="AB101" s="28">
        <v>0</v>
      </c>
      <c r="AC101" s="28">
        <v>0</v>
      </c>
      <c r="AD101" s="28">
        <v>0</v>
      </c>
      <c r="AE101" s="28">
        <v>300</v>
      </c>
      <c r="AF101" s="28">
        <v>16.469999313354489</v>
      </c>
      <c r="AG101" s="28">
        <v>205.21999967098236</v>
      </c>
      <c r="AH101" s="28">
        <v>584.11534265681462</v>
      </c>
      <c r="AI101" s="28">
        <v>390.7691705807274</v>
      </c>
      <c r="AJ101" s="28">
        <v>77.892000541090965</v>
      </c>
      <c r="AK101" s="28">
        <v>7.7000001072883597</v>
      </c>
      <c r="AL101" s="30" t="str">
        <f t="shared" si="69"/>
        <v>Suite 4 Pre-CBI</v>
      </c>
      <c r="AM101" s="27">
        <v>2035</v>
      </c>
      <c r="AN101" s="35">
        <f t="shared" si="70"/>
        <v>974.88451323754202</v>
      </c>
      <c r="AO101" s="35">
        <f t="shared" si="71"/>
        <v>257.70000010728836</v>
      </c>
      <c r="AP101" s="35">
        <f t="shared" si="72"/>
        <v>377.89200054109097</v>
      </c>
      <c r="AQ101" s="35">
        <f t="shared" si="61"/>
        <v>205.21999967098236</v>
      </c>
      <c r="AR101" s="35">
        <f t="shared" si="62"/>
        <v>68.389997482299805</v>
      </c>
      <c r="AS101" s="35">
        <f t="shared" si="63"/>
        <v>0</v>
      </c>
      <c r="AT101" s="35">
        <f t="shared" si="73"/>
        <v>599</v>
      </c>
      <c r="AU101" s="35">
        <f t="shared" si="64"/>
        <v>1600</v>
      </c>
      <c r="AV101" s="35">
        <f t="shared" si="65"/>
        <v>250</v>
      </c>
      <c r="AW101" s="35">
        <f t="shared" si="66"/>
        <v>0</v>
      </c>
      <c r="AX101" s="35">
        <f t="shared" si="67"/>
        <v>510.40000152587891</v>
      </c>
      <c r="AY101" s="35">
        <f t="shared" si="68"/>
        <v>4843.4865125650822</v>
      </c>
      <c r="BA101" s="27">
        <v>2035</v>
      </c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</row>
    <row r="102" spans="2:68" x14ac:dyDescent="0.25">
      <c r="B102" s="25">
        <v>2036</v>
      </c>
      <c r="C102" s="26">
        <v>0</v>
      </c>
      <c r="D102" s="26">
        <v>474</v>
      </c>
      <c r="E102" s="26">
        <v>36.400001525878899</v>
      </c>
      <c r="F102" s="26">
        <v>1000</v>
      </c>
      <c r="G102" s="26">
        <v>200</v>
      </c>
      <c r="H102" s="26">
        <v>200</v>
      </c>
      <c r="I102" s="26">
        <v>0</v>
      </c>
      <c r="J102" s="26">
        <v>0</v>
      </c>
      <c r="K102" s="26">
        <v>400</v>
      </c>
      <c r="L102" s="26">
        <v>0</v>
      </c>
      <c r="M102" s="26">
        <v>0</v>
      </c>
      <c r="N102" s="26">
        <v>598.69999694824219</v>
      </c>
      <c r="O102" s="26">
        <v>0</v>
      </c>
      <c r="P102" s="26">
        <v>0</v>
      </c>
      <c r="Q102" s="26">
        <v>0</v>
      </c>
      <c r="R102" s="26">
        <v>0</v>
      </c>
      <c r="S102" s="26">
        <v>250</v>
      </c>
      <c r="T102" s="26">
        <v>0</v>
      </c>
      <c r="U102" s="26">
        <v>0</v>
      </c>
      <c r="V102" s="26">
        <v>0</v>
      </c>
      <c r="W102" s="26">
        <v>0</v>
      </c>
      <c r="X102" s="26">
        <v>55.459999084472663</v>
      </c>
      <c r="Y102" s="26">
        <v>250</v>
      </c>
      <c r="Z102" s="26">
        <v>0</v>
      </c>
      <c r="AA102" s="26">
        <v>0</v>
      </c>
      <c r="AB102" s="26">
        <v>0</v>
      </c>
      <c r="AC102" s="26">
        <v>0</v>
      </c>
      <c r="AD102" s="26">
        <v>0</v>
      </c>
      <c r="AE102" s="26">
        <v>330</v>
      </c>
      <c r="AF102" s="26">
        <v>17.590000152587891</v>
      </c>
      <c r="AG102" s="26">
        <v>205.11000263690948</v>
      </c>
      <c r="AH102" s="26">
        <v>613.46955324942508</v>
      </c>
      <c r="AI102" s="26">
        <v>409.22194948772494</v>
      </c>
      <c r="AJ102" s="26">
        <v>77.892000541090965</v>
      </c>
      <c r="AK102" s="26">
        <v>7.7000001072883597</v>
      </c>
      <c r="AL102" s="30" t="str">
        <f t="shared" si="69"/>
        <v>Suite 4 Pre-CBI</v>
      </c>
      <c r="AM102" s="25">
        <v>2036</v>
      </c>
      <c r="AN102" s="34">
        <f t="shared" si="70"/>
        <v>1022.69150273715</v>
      </c>
      <c r="AO102" s="34">
        <f t="shared" si="71"/>
        <v>257.70000010728836</v>
      </c>
      <c r="AP102" s="34">
        <f t="shared" si="72"/>
        <v>407.89200054109097</v>
      </c>
      <c r="AQ102" s="34">
        <f t="shared" si="61"/>
        <v>205.11000263690948</v>
      </c>
      <c r="AR102" s="34">
        <f t="shared" si="62"/>
        <v>73.049999237060547</v>
      </c>
      <c r="AS102" s="34">
        <f t="shared" si="63"/>
        <v>0</v>
      </c>
      <c r="AT102" s="34">
        <f t="shared" si="73"/>
        <v>598.69999694824219</v>
      </c>
      <c r="AU102" s="34">
        <f t="shared" si="64"/>
        <v>1800</v>
      </c>
      <c r="AV102" s="34">
        <f t="shared" si="65"/>
        <v>250</v>
      </c>
      <c r="AW102" s="34">
        <f t="shared" si="66"/>
        <v>0</v>
      </c>
      <c r="AX102" s="34">
        <f t="shared" si="67"/>
        <v>510.40000152587891</v>
      </c>
      <c r="AY102" s="34">
        <f t="shared" si="68"/>
        <v>5125.543503733621</v>
      </c>
      <c r="BA102" s="25">
        <v>2036</v>
      </c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</row>
    <row r="103" spans="2:68" x14ac:dyDescent="0.25">
      <c r="B103" s="27">
        <v>2037</v>
      </c>
      <c r="C103" s="28">
        <v>0</v>
      </c>
      <c r="D103" s="28">
        <v>474</v>
      </c>
      <c r="E103" s="28">
        <v>36.400001525878899</v>
      </c>
      <c r="F103" s="28">
        <v>1200</v>
      </c>
      <c r="G103" s="28">
        <v>200</v>
      </c>
      <c r="H103" s="28">
        <v>200</v>
      </c>
      <c r="I103" s="28">
        <v>0</v>
      </c>
      <c r="J103" s="28">
        <v>0</v>
      </c>
      <c r="K103" s="28">
        <v>400</v>
      </c>
      <c r="L103" s="28">
        <v>0</v>
      </c>
      <c r="M103" s="28">
        <v>0</v>
      </c>
      <c r="N103" s="28">
        <v>598.40000152587891</v>
      </c>
      <c r="O103" s="28">
        <v>0</v>
      </c>
      <c r="P103" s="28">
        <v>0</v>
      </c>
      <c r="Q103" s="28">
        <v>0</v>
      </c>
      <c r="R103" s="28">
        <v>0</v>
      </c>
      <c r="S103" s="28">
        <v>250</v>
      </c>
      <c r="T103" s="28">
        <v>0</v>
      </c>
      <c r="U103" s="28">
        <v>0</v>
      </c>
      <c r="V103" s="28">
        <v>0</v>
      </c>
      <c r="W103" s="28">
        <v>0</v>
      </c>
      <c r="X103" s="28">
        <v>58.759998321533203</v>
      </c>
      <c r="Y103" s="28">
        <v>250</v>
      </c>
      <c r="Z103" s="28">
        <v>0</v>
      </c>
      <c r="AA103" s="28">
        <v>0</v>
      </c>
      <c r="AB103" s="28">
        <v>0</v>
      </c>
      <c r="AC103" s="28">
        <v>0</v>
      </c>
      <c r="AD103" s="28">
        <v>0</v>
      </c>
      <c r="AE103" s="28">
        <v>360</v>
      </c>
      <c r="AF103" s="28">
        <v>18.629999160766602</v>
      </c>
      <c r="AG103" s="28">
        <v>203.74000132083893</v>
      </c>
      <c r="AH103" s="28">
        <v>641.82474307177631</v>
      </c>
      <c r="AI103" s="28">
        <v>455.13238293578956</v>
      </c>
      <c r="AJ103" s="28">
        <v>77.892000541090965</v>
      </c>
      <c r="AK103" s="28">
        <v>7.7000001072883597</v>
      </c>
      <c r="AL103" s="30" t="str">
        <f t="shared" si="69"/>
        <v>Suite 4 Pre-CBI</v>
      </c>
      <c r="AM103" s="27">
        <v>2037</v>
      </c>
      <c r="AN103" s="35">
        <f t="shared" si="70"/>
        <v>1096.9571260075659</v>
      </c>
      <c r="AO103" s="35">
        <f t="shared" si="71"/>
        <v>257.70000010728836</v>
      </c>
      <c r="AP103" s="35">
        <f t="shared" si="72"/>
        <v>437.89200054109097</v>
      </c>
      <c r="AQ103" s="35">
        <f t="shared" si="61"/>
        <v>203.74000132083893</v>
      </c>
      <c r="AR103" s="35">
        <f t="shared" si="62"/>
        <v>77.389997482299805</v>
      </c>
      <c r="AS103" s="35">
        <f t="shared" si="63"/>
        <v>0</v>
      </c>
      <c r="AT103" s="35">
        <f t="shared" si="73"/>
        <v>598.40000152587891</v>
      </c>
      <c r="AU103" s="35">
        <f t="shared" si="64"/>
        <v>2000</v>
      </c>
      <c r="AV103" s="35">
        <f t="shared" si="65"/>
        <v>250</v>
      </c>
      <c r="AW103" s="35">
        <f t="shared" si="66"/>
        <v>0</v>
      </c>
      <c r="AX103" s="35">
        <f t="shared" si="67"/>
        <v>510.40000152587891</v>
      </c>
      <c r="AY103" s="35">
        <f t="shared" si="68"/>
        <v>5432.4791285108422</v>
      </c>
      <c r="BA103" s="27">
        <v>2037</v>
      </c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</row>
    <row r="104" spans="2:68" x14ac:dyDescent="0.25">
      <c r="B104" s="25">
        <v>2038</v>
      </c>
      <c r="C104" s="26">
        <v>0</v>
      </c>
      <c r="D104" s="26">
        <v>474</v>
      </c>
      <c r="E104" s="26">
        <v>36.400001525878899</v>
      </c>
      <c r="F104" s="26">
        <v>1300</v>
      </c>
      <c r="G104" s="26">
        <v>200</v>
      </c>
      <c r="H104" s="26">
        <v>200</v>
      </c>
      <c r="I104" s="26">
        <v>0</v>
      </c>
      <c r="J104" s="26">
        <v>0</v>
      </c>
      <c r="K104" s="26">
        <v>400</v>
      </c>
      <c r="L104" s="26">
        <v>0</v>
      </c>
      <c r="M104" s="26">
        <v>0</v>
      </c>
      <c r="N104" s="26">
        <v>598.09999847412109</v>
      </c>
      <c r="O104" s="26">
        <v>0</v>
      </c>
      <c r="P104" s="26">
        <v>0</v>
      </c>
      <c r="Q104" s="26">
        <v>0</v>
      </c>
      <c r="R104" s="26">
        <v>0</v>
      </c>
      <c r="S104" s="26">
        <v>250</v>
      </c>
      <c r="T104" s="26">
        <v>0</v>
      </c>
      <c r="U104" s="26">
        <v>0</v>
      </c>
      <c r="V104" s="26">
        <v>0</v>
      </c>
      <c r="W104" s="26">
        <v>0</v>
      </c>
      <c r="X104" s="26">
        <v>62.220001220703118</v>
      </c>
      <c r="Y104" s="26">
        <v>250</v>
      </c>
      <c r="Z104" s="26">
        <v>0</v>
      </c>
      <c r="AA104" s="26">
        <v>0</v>
      </c>
      <c r="AB104" s="26">
        <v>0</v>
      </c>
      <c r="AC104" s="26">
        <v>0</v>
      </c>
      <c r="AD104" s="26">
        <v>0</v>
      </c>
      <c r="AE104" s="26">
        <v>390</v>
      </c>
      <c r="AF104" s="26">
        <v>19.729999542236332</v>
      </c>
      <c r="AG104" s="26">
        <v>202.2799990773201</v>
      </c>
      <c r="AH104" s="26">
        <v>668.61546698234986</v>
      </c>
      <c r="AI104" s="26">
        <v>503.62199163829791</v>
      </c>
      <c r="AJ104" s="26">
        <v>77.892000541090965</v>
      </c>
      <c r="AK104" s="26">
        <v>7.7000001072883597</v>
      </c>
      <c r="AL104" s="30" t="str">
        <f t="shared" si="69"/>
        <v>Suite 4 Pre-CBI</v>
      </c>
      <c r="AM104" s="25">
        <v>2038</v>
      </c>
      <c r="AN104" s="34">
        <f t="shared" si="70"/>
        <v>1172.2374586206479</v>
      </c>
      <c r="AO104" s="34">
        <f t="shared" si="71"/>
        <v>257.70000010728836</v>
      </c>
      <c r="AP104" s="34">
        <f t="shared" si="72"/>
        <v>467.89200054109097</v>
      </c>
      <c r="AQ104" s="34">
        <f t="shared" si="61"/>
        <v>202.2799990773201</v>
      </c>
      <c r="AR104" s="34">
        <f t="shared" si="62"/>
        <v>81.950000762939453</v>
      </c>
      <c r="AS104" s="34">
        <f t="shared" si="63"/>
        <v>0</v>
      </c>
      <c r="AT104" s="34">
        <f t="shared" si="73"/>
        <v>598.09999847412109</v>
      </c>
      <c r="AU104" s="34">
        <f t="shared" si="64"/>
        <v>2100</v>
      </c>
      <c r="AV104" s="34">
        <f t="shared" si="65"/>
        <v>250</v>
      </c>
      <c r="AW104" s="34">
        <f t="shared" si="66"/>
        <v>0</v>
      </c>
      <c r="AX104" s="34">
        <f t="shared" si="67"/>
        <v>510.40000152587891</v>
      </c>
      <c r="AY104" s="34">
        <f t="shared" si="68"/>
        <v>5640.5594591092868</v>
      </c>
      <c r="BA104" s="25">
        <v>2038</v>
      </c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</row>
    <row r="105" spans="2:68" x14ac:dyDescent="0.25">
      <c r="B105" s="27">
        <v>2039</v>
      </c>
      <c r="C105" s="28">
        <v>0</v>
      </c>
      <c r="D105" s="28">
        <v>474</v>
      </c>
      <c r="E105" s="28">
        <v>54.600002288818345</v>
      </c>
      <c r="F105" s="28">
        <v>1400</v>
      </c>
      <c r="G105" s="28">
        <v>200</v>
      </c>
      <c r="H105" s="28">
        <v>200</v>
      </c>
      <c r="I105" s="28">
        <v>0</v>
      </c>
      <c r="J105" s="28">
        <v>0</v>
      </c>
      <c r="K105" s="28">
        <v>400</v>
      </c>
      <c r="L105" s="28">
        <v>0</v>
      </c>
      <c r="M105" s="28">
        <v>0</v>
      </c>
      <c r="N105" s="28">
        <v>597.80000305175781</v>
      </c>
      <c r="O105" s="28">
        <v>0</v>
      </c>
      <c r="P105" s="28">
        <v>0</v>
      </c>
      <c r="Q105" s="28">
        <v>0</v>
      </c>
      <c r="R105" s="28">
        <v>0</v>
      </c>
      <c r="S105" s="28">
        <v>250</v>
      </c>
      <c r="T105" s="28">
        <v>75</v>
      </c>
      <c r="U105" s="28">
        <v>0</v>
      </c>
      <c r="V105" s="28">
        <v>0</v>
      </c>
      <c r="W105" s="28">
        <v>0</v>
      </c>
      <c r="X105" s="28">
        <v>65.650001525878906</v>
      </c>
      <c r="Y105" s="28">
        <v>250</v>
      </c>
      <c r="Z105" s="28">
        <v>0</v>
      </c>
      <c r="AA105" s="28">
        <v>0</v>
      </c>
      <c r="AB105" s="28">
        <v>0</v>
      </c>
      <c r="AC105" s="28">
        <v>0</v>
      </c>
      <c r="AD105" s="28">
        <v>0</v>
      </c>
      <c r="AE105" s="28">
        <v>420</v>
      </c>
      <c r="AF105" s="28">
        <v>20.819999694824219</v>
      </c>
      <c r="AG105" s="28">
        <v>203.30000323057175</v>
      </c>
      <c r="AH105" s="28">
        <v>695.50587983569119</v>
      </c>
      <c r="AI105" s="28">
        <v>567.04502237397264</v>
      </c>
      <c r="AJ105" s="28">
        <v>77.892000541090965</v>
      </c>
      <c r="AK105" s="28">
        <v>7.7000001072883597</v>
      </c>
      <c r="AL105" s="30" t="str">
        <f t="shared" si="69"/>
        <v>Suite 4 Pre-CBI</v>
      </c>
      <c r="AM105" s="27">
        <v>2039</v>
      </c>
      <c r="AN105" s="35">
        <f t="shared" si="70"/>
        <v>1262.5509022096639</v>
      </c>
      <c r="AO105" s="35">
        <f t="shared" si="71"/>
        <v>332.70000010728836</v>
      </c>
      <c r="AP105" s="35">
        <f t="shared" si="72"/>
        <v>497.89200054109097</v>
      </c>
      <c r="AQ105" s="35">
        <f t="shared" si="61"/>
        <v>203.30000323057175</v>
      </c>
      <c r="AR105" s="35">
        <f t="shared" si="62"/>
        <v>86.470001220703125</v>
      </c>
      <c r="AS105" s="35">
        <f t="shared" si="63"/>
        <v>0</v>
      </c>
      <c r="AT105" s="35">
        <f t="shared" si="73"/>
        <v>597.80000305175781</v>
      </c>
      <c r="AU105" s="35">
        <f t="shared" si="64"/>
        <v>2200</v>
      </c>
      <c r="AV105" s="35">
        <f t="shared" si="65"/>
        <v>250</v>
      </c>
      <c r="AW105" s="35">
        <f t="shared" si="66"/>
        <v>0</v>
      </c>
      <c r="AX105" s="35">
        <f t="shared" si="67"/>
        <v>528.60000228881836</v>
      </c>
      <c r="AY105" s="35">
        <f t="shared" si="68"/>
        <v>5959.3129126498943</v>
      </c>
      <c r="BA105" s="27">
        <v>2039</v>
      </c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</row>
    <row r="106" spans="2:68" x14ac:dyDescent="0.25">
      <c r="B106" s="25">
        <v>2040</v>
      </c>
      <c r="C106" s="26">
        <v>0</v>
      </c>
      <c r="D106" s="26">
        <v>474</v>
      </c>
      <c r="E106" s="26">
        <v>54.600002288818345</v>
      </c>
      <c r="F106" s="26">
        <v>1500</v>
      </c>
      <c r="G106" s="26">
        <v>200</v>
      </c>
      <c r="H106" s="26">
        <v>200</v>
      </c>
      <c r="I106" s="26">
        <v>0</v>
      </c>
      <c r="J106" s="26">
        <v>0</v>
      </c>
      <c r="K106" s="26">
        <v>400</v>
      </c>
      <c r="L106" s="26">
        <v>0</v>
      </c>
      <c r="M106" s="26">
        <v>0</v>
      </c>
      <c r="N106" s="26">
        <v>597.5</v>
      </c>
      <c r="O106" s="26">
        <v>0</v>
      </c>
      <c r="P106" s="26">
        <v>0</v>
      </c>
      <c r="Q106" s="26">
        <v>0</v>
      </c>
      <c r="R106" s="26">
        <v>0</v>
      </c>
      <c r="S106" s="26">
        <v>250</v>
      </c>
      <c r="T106" s="26">
        <v>275</v>
      </c>
      <c r="U106" s="26">
        <v>0</v>
      </c>
      <c r="V106" s="26">
        <v>0</v>
      </c>
      <c r="W106" s="26">
        <v>0</v>
      </c>
      <c r="X106" s="26">
        <v>69.120002746582031</v>
      </c>
      <c r="Y106" s="26">
        <v>250</v>
      </c>
      <c r="Z106" s="26">
        <v>0</v>
      </c>
      <c r="AA106" s="26">
        <v>0</v>
      </c>
      <c r="AB106" s="26">
        <v>0</v>
      </c>
      <c r="AC106" s="26">
        <v>0</v>
      </c>
      <c r="AD106" s="26">
        <v>0</v>
      </c>
      <c r="AE106" s="26">
        <v>450</v>
      </c>
      <c r="AF106" s="26">
        <v>21.920000076293949</v>
      </c>
      <c r="AG106" s="26">
        <v>205.51999998092651</v>
      </c>
      <c r="AH106" s="26">
        <v>719.66706749705361</v>
      </c>
      <c r="AI106" s="26">
        <v>636.13926884471721</v>
      </c>
      <c r="AJ106" s="26">
        <v>77.892000541090965</v>
      </c>
      <c r="AK106" s="26">
        <v>7.7000001072883597</v>
      </c>
      <c r="AL106" s="30" t="str">
        <f t="shared" si="69"/>
        <v>Suite 4 Pre-CBI</v>
      </c>
      <c r="AM106" s="25">
        <v>2040</v>
      </c>
      <c r="AN106" s="34">
        <f t="shared" si="70"/>
        <v>1355.8063363417709</v>
      </c>
      <c r="AO106" s="34">
        <f t="shared" si="71"/>
        <v>532.70000010728836</v>
      </c>
      <c r="AP106" s="34">
        <f t="shared" si="72"/>
        <v>527.89200054109097</v>
      </c>
      <c r="AQ106" s="34">
        <f t="shared" si="61"/>
        <v>205.51999998092651</v>
      </c>
      <c r="AR106" s="34">
        <f t="shared" si="62"/>
        <v>91.040002822875977</v>
      </c>
      <c r="AS106" s="34">
        <f t="shared" si="63"/>
        <v>0</v>
      </c>
      <c r="AT106" s="34">
        <f t="shared" si="73"/>
        <v>597.5</v>
      </c>
      <c r="AU106" s="34">
        <f t="shared" si="64"/>
        <v>2300</v>
      </c>
      <c r="AV106" s="34">
        <f t="shared" si="65"/>
        <v>250</v>
      </c>
      <c r="AW106" s="34">
        <f t="shared" si="66"/>
        <v>0</v>
      </c>
      <c r="AX106" s="34">
        <f t="shared" si="67"/>
        <v>528.60000228881836</v>
      </c>
      <c r="AY106" s="34">
        <f t="shared" si="68"/>
        <v>6389.0583420827716</v>
      </c>
      <c r="BA106" s="25">
        <v>2040</v>
      </c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</row>
    <row r="107" spans="2:68" x14ac:dyDescent="0.25">
      <c r="B107" s="27">
        <v>2041</v>
      </c>
      <c r="C107" s="28">
        <v>0</v>
      </c>
      <c r="D107" s="28">
        <v>474</v>
      </c>
      <c r="E107" s="28">
        <v>54.600002288818345</v>
      </c>
      <c r="F107" s="28">
        <v>1500</v>
      </c>
      <c r="G107" s="28">
        <v>200</v>
      </c>
      <c r="H107" s="28">
        <v>200</v>
      </c>
      <c r="I107" s="28">
        <v>0</v>
      </c>
      <c r="J107" s="28">
        <v>0</v>
      </c>
      <c r="K107" s="28">
        <v>400</v>
      </c>
      <c r="L107" s="28">
        <v>0</v>
      </c>
      <c r="M107" s="28">
        <v>100</v>
      </c>
      <c r="N107" s="28">
        <v>597.19999694824219</v>
      </c>
      <c r="O107" s="28">
        <v>0</v>
      </c>
      <c r="P107" s="28">
        <v>0</v>
      </c>
      <c r="Q107" s="28">
        <v>0</v>
      </c>
      <c r="R107" s="28">
        <v>0</v>
      </c>
      <c r="S107" s="28">
        <v>250</v>
      </c>
      <c r="T107" s="28">
        <v>375</v>
      </c>
      <c r="U107" s="28">
        <v>0</v>
      </c>
      <c r="V107" s="28">
        <v>0</v>
      </c>
      <c r="W107" s="28">
        <v>0</v>
      </c>
      <c r="X107" s="28">
        <v>72.769996643066406</v>
      </c>
      <c r="Y107" s="28">
        <v>250</v>
      </c>
      <c r="Z107" s="28">
        <v>0</v>
      </c>
      <c r="AA107" s="28">
        <v>0</v>
      </c>
      <c r="AB107" s="28">
        <v>15</v>
      </c>
      <c r="AC107" s="28">
        <v>0</v>
      </c>
      <c r="AD107" s="28">
        <v>0</v>
      </c>
      <c r="AE107" s="28">
        <v>480</v>
      </c>
      <c r="AF107" s="28">
        <v>23.079999923706051</v>
      </c>
      <c r="AG107" s="28">
        <v>207.86999678611755</v>
      </c>
      <c r="AH107" s="28">
        <v>740.23613767052893</v>
      </c>
      <c r="AI107" s="28">
        <v>680.74249458323834</v>
      </c>
      <c r="AJ107" s="28">
        <v>77.892000541090965</v>
      </c>
      <c r="AK107" s="28">
        <v>7.7000001072883597</v>
      </c>
      <c r="AL107" s="30" t="str">
        <f t="shared" si="69"/>
        <v>Suite 4 Pre-CBI</v>
      </c>
      <c r="AM107" s="27">
        <v>2041</v>
      </c>
      <c r="AN107" s="35">
        <f t="shared" si="70"/>
        <v>1420.9786322537673</v>
      </c>
      <c r="AO107" s="35">
        <f t="shared" si="71"/>
        <v>632.70000010728836</v>
      </c>
      <c r="AP107" s="35">
        <f t="shared" si="72"/>
        <v>557.89200054109097</v>
      </c>
      <c r="AQ107" s="35">
        <f t="shared" si="61"/>
        <v>207.86999678611755</v>
      </c>
      <c r="AR107" s="35">
        <f t="shared" si="62"/>
        <v>95.849996566772461</v>
      </c>
      <c r="AS107" s="35">
        <f t="shared" si="63"/>
        <v>15</v>
      </c>
      <c r="AT107" s="35">
        <f t="shared" si="73"/>
        <v>597.19999694824219</v>
      </c>
      <c r="AU107" s="35">
        <f t="shared" si="64"/>
        <v>2400</v>
      </c>
      <c r="AV107" s="35">
        <f t="shared" si="65"/>
        <v>250</v>
      </c>
      <c r="AW107" s="35">
        <f t="shared" si="66"/>
        <v>0</v>
      </c>
      <c r="AX107" s="35">
        <f t="shared" si="67"/>
        <v>528.60000228881836</v>
      </c>
      <c r="AY107" s="35">
        <f t="shared" si="68"/>
        <v>6706.0906254920974</v>
      </c>
      <c r="BA107" s="27">
        <v>2041</v>
      </c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</row>
    <row r="108" spans="2:68" x14ac:dyDescent="0.25">
      <c r="B108" s="25">
        <v>2042</v>
      </c>
      <c r="C108" s="26">
        <v>0</v>
      </c>
      <c r="D108" s="26">
        <v>474</v>
      </c>
      <c r="E108" s="26">
        <v>54.600002288818345</v>
      </c>
      <c r="F108" s="26">
        <v>1600</v>
      </c>
      <c r="G108" s="26">
        <v>200</v>
      </c>
      <c r="H108" s="26">
        <v>200</v>
      </c>
      <c r="I108" s="26">
        <v>0</v>
      </c>
      <c r="J108" s="26">
        <v>0</v>
      </c>
      <c r="K108" s="26">
        <v>400</v>
      </c>
      <c r="L108" s="26">
        <v>0</v>
      </c>
      <c r="M108" s="26">
        <v>200</v>
      </c>
      <c r="N108" s="26">
        <v>596.90000152587891</v>
      </c>
      <c r="O108" s="26">
        <v>0</v>
      </c>
      <c r="P108" s="26">
        <v>0</v>
      </c>
      <c r="Q108" s="26">
        <v>0</v>
      </c>
      <c r="R108" s="26">
        <v>0</v>
      </c>
      <c r="S108" s="26">
        <v>250</v>
      </c>
      <c r="T108" s="26">
        <v>475</v>
      </c>
      <c r="U108" s="26">
        <v>50</v>
      </c>
      <c r="V108" s="26">
        <v>0</v>
      </c>
      <c r="W108" s="26">
        <v>0</v>
      </c>
      <c r="X108" s="26">
        <v>76.620002746582031</v>
      </c>
      <c r="Y108" s="26">
        <v>250</v>
      </c>
      <c r="Z108" s="26">
        <v>0</v>
      </c>
      <c r="AA108" s="26">
        <v>0</v>
      </c>
      <c r="AB108" s="26">
        <v>45</v>
      </c>
      <c r="AC108" s="26">
        <v>0</v>
      </c>
      <c r="AD108" s="26">
        <v>0</v>
      </c>
      <c r="AE108" s="26">
        <v>510</v>
      </c>
      <c r="AF108" s="26">
        <v>24.29999923706055</v>
      </c>
      <c r="AG108" s="26">
        <v>210.10999846458435</v>
      </c>
      <c r="AH108" s="26">
        <v>759.45953472884207</v>
      </c>
      <c r="AI108" s="26">
        <v>730.24621203573145</v>
      </c>
      <c r="AJ108" s="26">
        <v>77.892000541090965</v>
      </c>
      <c r="AK108" s="26">
        <v>7.7000001072883597</v>
      </c>
      <c r="AL108" s="30" t="str">
        <f t="shared" si="69"/>
        <v>Suite 4 Pre-CBI</v>
      </c>
      <c r="AM108" s="25">
        <v>2042</v>
      </c>
      <c r="AN108" s="34">
        <f t="shared" si="70"/>
        <v>1489.7057467645736</v>
      </c>
      <c r="AO108" s="34">
        <f t="shared" si="71"/>
        <v>782.70000010728836</v>
      </c>
      <c r="AP108" s="34">
        <f t="shared" si="72"/>
        <v>587.89200054109097</v>
      </c>
      <c r="AQ108" s="34">
        <f t="shared" si="61"/>
        <v>210.10999846458435</v>
      </c>
      <c r="AR108" s="34">
        <f t="shared" si="62"/>
        <v>100.92000198364258</v>
      </c>
      <c r="AS108" s="34">
        <f t="shared" si="63"/>
        <v>45</v>
      </c>
      <c r="AT108" s="34">
        <f t="shared" si="73"/>
        <v>596.90000152587891</v>
      </c>
      <c r="AU108" s="34">
        <f t="shared" si="64"/>
        <v>2600</v>
      </c>
      <c r="AV108" s="34">
        <f t="shared" si="65"/>
        <v>250</v>
      </c>
      <c r="AW108" s="34">
        <f t="shared" si="66"/>
        <v>0</v>
      </c>
      <c r="AX108" s="34">
        <f t="shared" si="67"/>
        <v>528.60000228881836</v>
      </c>
      <c r="AY108" s="34">
        <f t="shared" si="68"/>
        <v>7191.8277516758772</v>
      </c>
      <c r="BA108" s="25">
        <v>2042</v>
      </c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</row>
    <row r="109" spans="2:68" x14ac:dyDescent="0.25">
      <c r="B109" s="27">
        <v>2043</v>
      </c>
      <c r="C109" s="28">
        <v>0</v>
      </c>
      <c r="D109" s="28">
        <v>711</v>
      </c>
      <c r="E109" s="28">
        <v>54.600002288818345</v>
      </c>
      <c r="F109" s="28">
        <v>1800</v>
      </c>
      <c r="G109" s="28">
        <v>200</v>
      </c>
      <c r="H109" s="28">
        <v>200</v>
      </c>
      <c r="I109" s="28">
        <v>0</v>
      </c>
      <c r="J109" s="28">
        <v>0</v>
      </c>
      <c r="K109" s="28">
        <v>400</v>
      </c>
      <c r="L109" s="28">
        <v>0</v>
      </c>
      <c r="M109" s="28">
        <v>300</v>
      </c>
      <c r="N109" s="28">
        <v>596.59999847412109</v>
      </c>
      <c r="O109" s="28">
        <v>0</v>
      </c>
      <c r="P109" s="28">
        <v>0</v>
      </c>
      <c r="Q109" s="28">
        <v>0</v>
      </c>
      <c r="R109" s="28">
        <v>0</v>
      </c>
      <c r="S109" s="28">
        <v>250</v>
      </c>
      <c r="T109" s="28">
        <v>475</v>
      </c>
      <c r="U109" s="28">
        <v>50</v>
      </c>
      <c r="V109" s="28">
        <v>0</v>
      </c>
      <c r="W109" s="28">
        <v>0</v>
      </c>
      <c r="X109" s="28">
        <v>80.669998168945313</v>
      </c>
      <c r="Y109" s="28">
        <v>250</v>
      </c>
      <c r="Z109" s="28">
        <v>0</v>
      </c>
      <c r="AA109" s="28">
        <v>0</v>
      </c>
      <c r="AB109" s="28">
        <v>45</v>
      </c>
      <c r="AC109" s="28">
        <v>0</v>
      </c>
      <c r="AD109" s="28">
        <v>0</v>
      </c>
      <c r="AE109" s="28">
        <v>540</v>
      </c>
      <c r="AF109" s="28">
        <v>25.579999923706051</v>
      </c>
      <c r="AG109" s="28">
        <v>212.35000276565552</v>
      </c>
      <c r="AH109" s="28">
        <v>775.01290651765703</v>
      </c>
      <c r="AI109" s="28">
        <v>798.28595556854293</v>
      </c>
      <c r="AJ109" s="28">
        <v>77.892000541090965</v>
      </c>
      <c r="AK109" s="28">
        <v>7.7000001072883597</v>
      </c>
      <c r="AL109" s="30" t="str">
        <f t="shared" si="69"/>
        <v>Suite 4 Pre-CBI</v>
      </c>
      <c r="AM109" s="27">
        <v>2043</v>
      </c>
      <c r="AN109" s="35">
        <f t="shared" si="70"/>
        <v>1573.2988620862</v>
      </c>
      <c r="AO109" s="35">
        <f t="shared" si="71"/>
        <v>782.70000010728836</v>
      </c>
      <c r="AP109" s="35">
        <f t="shared" si="72"/>
        <v>617.89200054109097</v>
      </c>
      <c r="AQ109" s="35">
        <f t="shared" si="61"/>
        <v>212.35000276565552</v>
      </c>
      <c r="AR109" s="35">
        <f t="shared" si="62"/>
        <v>106.24999809265137</v>
      </c>
      <c r="AS109" s="35">
        <f t="shared" si="63"/>
        <v>45</v>
      </c>
      <c r="AT109" s="35">
        <f t="shared" si="73"/>
        <v>596.59999847412109</v>
      </c>
      <c r="AU109" s="35">
        <f t="shared" si="64"/>
        <v>2900</v>
      </c>
      <c r="AV109" s="35">
        <f t="shared" si="65"/>
        <v>250</v>
      </c>
      <c r="AW109" s="35">
        <f t="shared" si="66"/>
        <v>0</v>
      </c>
      <c r="AX109" s="35">
        <f t="shared" si="67"/>
        <v>765.60000228881836</v>
      </c>
      <c r="AY109" s="35">
        <f t="shared" si="68"/>
        <v>7849.6908643558254</v>
      </c>
      <c r="BA109" s="27">
        <v>2043</v>
      </c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</row>
    <row r="110" spans="2:68" x14ac:dyDescent="0.25">
      <c r="B110" s="25">
        <v>2044</v>
      </c>
      <c r="C110" s="26">
        <v>0</v>
      </c>
      <c r="D110" s="26">
        <v>711</v>
      </c>
      <c r="E110" s="26">
        <v>54.600002288818345</v>
      </c>
      <c r="F110" s="26">
        <v>1800</v>
      </c>
      <c r="G110" s="26">
        <v>200</v>
      </c>
      <c r="H110" s="26">
        <v>200</v>
      </c>
      <c r="I110" s="26">
        <v>350</v>
      </c>
      <c r="J110" s="26">
        <v>0</v>
      </c>
      <c r="K110" s="26">
        <v>400</v>
      </c>
      <c r="L110" s="26">
        <v>0</v>
      </c>
      <c r="M110" s="26">
        <v>300</v>
      </c>
      <c r="N110" s="26">
        <v>596.30000305175781</v>
      </c>
      <c r="O110" s="26">
        <v>0</v>
      </c>
      <c r="P110" s="26">
        <v>0</v>
      </c>
      <c r="Q110" s="26">
        <v>0</v>
      </c>
      <c r="R110" s="26">
        <v>0</v>
      </c>
      <c r="S110" s="26">
        <v>250</v>
      </c>
      <c r="T110" s="26">
        <v>475</v>
      </c>
      <c r="U110" s="26">
        <v>50</v>
      </c>
      <c r="V110" s="26">
        <v>25</v>
      </c>
      <c r="W110" s="26">
        <v>0</v>
      </c>
      <c r="X110" s="26">
        <v>84.930000305175781</v>
      </c>
      <c r="Y110" s="26">
        <v>375</v>
      </c>
      <c r="Z110" s="26">
        <v>0</v>
      </c>
      <c r="AA110" s="26">
        <v>0</v>
      </c>
      <c r="AB110" s="26">
        <v>60</v>
      </c>
      <c r="AC110" s="26">
        <v>0</v>
      </c>
      <c r="AD110" s="26">
        <v>0</v>
      </c>
      <c r="AE110" s="26">
        <v>570</v>
      </c>
      <c r="AF110" s="26">
        <v>26.930000305175781</v>
      </c>
      <c r="AG110" s="26">
        <v>214.45999926328659</v>
      </c>
      <c r="AH110" s="26">
        <v>792.01466881078329</v>
      </c>
      <c r="AI110" s="26">
        <v>882.68142050805454</v>
      </c>
      <c r="AJ110" s="26">
        <v>77.892000541090965</v>
      </c>
      <c r="AK110" s="26">
        <v>7.7000001072883597</v>
      </c>
      <c r="AL110" s="30" t="str">
        <f t="shared" si="69"/>
        <v>Suite 4 Pre-CBI</v>
      </c>
      <c r="AM110" s="25">
        <v>2044</v>
      </c>
      <c r="AN110" s="34">
        <f t="shared" si="70"/>
        <v>1674.6960893188379</v>
      </c>
      <c r="AO110" s="34">
        <f t="shared" si="71"/>
        <v>807.70000010728836</v>
      </c>
      <c r="AP110" s="34">
        <f t="shared" si="72"/>
        <v>647.89200054109097</v>
      </c>
      <c r="AQ110" s="34">
        <f t="shared" si="61"/>
        <v>214.45999926328659</v>
      </c>
      <c r="AR110" s="34">
        <f t="shared" si="62"/>
        <v>111.86000061035156</v>
      </c>
      <c r="AS110" s="34">
        <f t="shared" si="63"/>
        <v>60</v>
      </c>
      <c r="AT110" s="34">
        <f t="shared" si="73"/>
        <v>596.30000305175781</v>
      </c>
      <c r="AU110" s="34">
        <f t="shared" si="64"/>
        <v>3250</v>
      </c>
      <c r="AV110" s="34">
        <f t="shared" si="65"/>
        <v>375</v>
      </c>
      <c r="AW110" s="34">
        <f t="shared" si="66"/>
        <v>0</v>
      </c>
      <c r="AX110" s="34">
        <f t="shared" si="67"/>
        <v>765.60000228881836</v>
      </c>
      <c r="AY110" s="34">
        <f t="shared" si="68"/>
        <v>8503.5080951814307</v>
      </c>
      <c r="BA110" s="25">
        <v>2044</v>
      </c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</row>
    <row r="111" spans="2:68" x14ac:dyDescent="0.25">
      <c r="B111" s="27">
        <v>2045</v>
      </c>
      <c r="C111" s="28">
        <v>0</v>
      </c>
      <c r="D111" s="28">
        <v>711</v>
      </c>
      <c r="E111" s="28">
        <v>54.600002288818345</v>
      </c>
      <c r="F111" s="28">
        <v>1800</v>
      </c>
      <c r="G111" s="28">
        <v>200</v>
      </c>
      <c r="H111" s="28">
        <v>200</v>
      </c>
      <c r="I111" s="28">
        <v>350</v>
      </c>
      <c r="J111" s="28">
        <v>0</v>
      </c>
      <c r="K111" s="28">
        <v>400</v>
      </c>
      <c r="L111" s="28">
        <v>0</v>
      </c>
      <c r="M111" s="28">
        <v>300</v>
      </c>
      <c r="N111" s="28">
        <v>596</v>
      </c>
      <c r="O111" s="28">
        <v>0</v>
      </c>
      <c r="P111" s="28">
        <v>0</v>
      </c>
      <c r="Q111" s="28">
        <v>0</v>
      </c>
      <c r="R111" s="28">
        <v>0</v>
      </c>
      <c r="S111" s="28">
        <v>250</v>
      </c>
      <c r="T111" s="28">
        <v>500</v>
      </c>
      <c r="U111" s="28">
        <v>75</v>
      </c>
      <c r="V111" s="28">
        <v>25</v>
      </c>
      <c r="W111" s="28">
        <v>0</v>
      </c>
      <c r="X111" s="28">
        <v>89.410003662109375</v>
      </c>
      <c r="Y111" s="28">
        <v>500</v>
      </c>
      <c r="Z111" s="28">
        <v>0</v>
      </c>
      <c r="AA111" s="28">
        <v>0</v>
      </c>
      <c r="AB111" s="28">
        <v>90</v>
      </c>
      <c r="AC111" s="28">
        <v>0</v>
      </c>
      <c r="AD111" s="28">
        <v>0</v>
      </c>
      <c r="AE111" s="28">
        <v>600</v>
      </c>
      <c r="AF111" s="28">
        <v>28.360000610351559</v>
      </c>
      <c r="AG111" s="28">
        <v>216.68000096082687</v>
      </c>
      <c r="AH111" s="28">
        <v>807.45351018549968</v>
      </c>
      <c r="AI111" s="28">
        <v>976.23904165753038</v>
      </c>
      <c r="AJ111" s="28">
        <v>77.892000541090965</v>
      </c>
      <c r="AK111" s="28">
        <v>7.7000001072883597</v>
      </c>
      <c r="AL111" s="30" t="str">
        <f t="shared" si="69"/>
        <v>Suite 4 Pre-CBI</v>
      </c>
      <c r="AM111" s="27">
        <v>2045</v>
      </c>
      <c r="AN111" s="35">
        <f t="shared" si="70"/>
        <v>1783.6925518430301</v>
      </c>
      <c r="AO111" s="35">
        <f t="shared" si="71"/>
        <v>857.70000010728836</v>
      </c>
      <c r="AP111" s="35">
        <f t="shared" si="72"/>
        <v>677.89200054109097</v>
      </c>
      <c r="AQ111" s="35">
        <f t="shared" si="61"/>
        <v>216.68000096082687</v>
      </c>
      <c r="AR111" s="35">
        <f t="shared" si="62"/>
        <v>117.77000427246094</v>
      </c>
      <c r="AS111" s="35">
        <f t="shared" si="63"/>
        <v>90</v>
      </c>
      <c r="AT111" s="35">
        <f t="shared" si="73"/>
        <v>596</v>
      </c>
      <c r="AU111" s="35">
        <f t="shared" si="64"/>
        <v>3250</v>
      </c>
      <c r="AV111" s="35">
        <f t="shared" si="65"/>
        <v>500</v>
      </c>
      <c r="AW111" s="35">
        <f t="shared" si="66"/>
        <v>0</v>
      </c>
      <c r="AX111" s="35">
        <f t="shared" si="67"/>
        <v>765.60000228881836</v>
      </c>
      <c r="AY111" s="35">
        <f t="shared" si="68"/>
        <v>8855.3345600135144</v>
      </c>
      <c r="BA111" s="27">
        <v>2045</v>
      </c>
      <c r="BB111" s="35">
        <f t="shared" ref="BB111:BL111" si="78">AN111-AN96</f>
        <v>1167.9453679255025</v>
      </c>
      <c r="BC111" s="35">
        <f t="shared" si="78"/>
        <v>625</v>
      </c>
      <c r="BD111" s="35">
        <f t="shared" si="78"/>
        <v>450</v>
      </c>
      <c r="BE111" s="35">
        <f t="shared" si="78"/>
        <v>34.23000368475914</v>
      </c>
      <c r="BF111" s="35">
        <f t="shared" si="78"/>
        <v>72.080005645751953</v>
      </c>
      <c r="BG111" s="35">
        <f t="shared" si="78"/>
        <v>90</v>
      </c>
      <c r="BH111" s="35">
        <f t="shared" si="78"/>
        <v>396.15000152587891</v>
      </c>
      <c r="BI111" s="35">
        <f t="shared" si="78"/>
        <v>1750</v>
      </c>
      <c r="BJ111" s="35">
        <f t="shared" si="78"/>
        <v>500</v>
      </c>
      <c r="BK111" s="35">
        <f t="shared" si="78"/>
        <v>0</v>
      </c>
      <c r="BL111" s="35">
        <f t="shared" si="78"/>
        <v>492.20000076293945</v>
      </c>
      <c r="BM111" s="35">
        <f t="shared" ref="BM111" si="79">AY111-AY96</f>
        <v>5577.6053795448306</v>
      </c>
    </row>
    <row r="112" spans="2:68" x14ac:dyDescent="0.25">
      <c r="B112" s="146"/>
      <c r="AL112" s="30"/>
      <c r="BA112" s="27" t="s">
        <v>43</v>
      </c>
      <c r="BB112" s="35">
        <f>SUM(BB111,BB96,BB91)</f>
        <v>1783.6925518430303</v>
      </c>
      <c r="BC112" s="35">
        <f t="shared" ref="BC112:BM112" si="80">SUM(BC111,BC96,BC91)</f>
        <v>857.70000010728836</v>
      </c>
      <c r="BD112" s="35">
        <f t="shared" si="80"/>
        <v>677.89200054109097</v>
      </c>
      <c r="BE112" s="35">
        <f t="shared" si="80"/>
        <v>216.68000096082687</v>
      </c>
      <c r="BF112" s="35">
        <f t="shared" si="80"/>
        <v>117.77000427246094</v>
      </c>
      <c r="BG112" s="35">
        <f t="shared" si="80"/>
        <v>90</v>
      </c>
      <c r="BH112" s="35">
        <f t="shared" si="80"/>
        <v>596</v>
      </c>
      <c r="BI112" s="35">
        <f t="shared" si="80"/>
        <v>3250</v>
      </c>
      <c r="BJ112" s="35">
        <f t="shared" si="80"/>
        <v>500</v>
      </c>
      <c r="BK112" s="35">
        <f t="shared" si="80"/>
        <v>0</v>
      </c>
      <c r="BL112" s="35">
        <f t="shared" si="80"/>
        <v>765.60000228881836</v>
      </c>
      <c r="BM112" s="35">
        <f t="shared" si="80"/>
        <v>8855.3345600135144</v>
      </c>
    </row>
    <row r="113" spans="2:68" x14ac:dyDescent="0.25">
      <c r="B113" s="146"/>
      <c r="AL113" s="30"/>
    </row>
    <row r="114" spans="2:68" x14ac:dyDescent="0.25">
      <c r="B114" s="1" t="str">
        <f>'RAW DATA INPUTS &gt;&gt;&gt;'!C7</f>
        <v>Suite 5 CBI</v>
      </c>
      <c r="AL114" s="30"/>
    </row>
    <row r="115" spans="2:68" ht="75" x14ac:dyDescent="0.25">
      <c r="B115" s="16" t="s">
        <v>11</v>
      </c>
      <c r="C115" s="17" t="s">
        <v>12</v>
      </c>
      <c r="D115" s="17" t="s">
        <v>13</v>
      </c>
      <c r="E115" s="17" t="s">
        <v>14</v>
      </c>
      <c r="F115" s="18" t="s">
        <v>15</v>
      </c>
      <c r="G115" s="18" t="s">
        <v>16</v>
      </c>
      <c r="H115" s="18" t="s">
        <v>17</v>
      </c>
      <c r="I115" s="18" t="s">
        <v>140</v>
      </c>
      <c r="J115" s="18" t="s">
        <v>18</v>
      </c>
      <c r="K115" s="18" t="s">
        <v>19</v>
      </c>
      <c r="L115" s="18" t="s">
        <v>20</v>
      </c>
      <c r="M115" s="18" t="s">
        <v>21</v>
      </c>
      <c r="N115" s="19" t="s">
        <v>22</v>
      </c>
      <c r="O115" s="19" t="s">
        <v>23</v>
      </c>
      <c r="P115" s="19" t="s">
        <v>24</v>
      </c>
      <c r="Q115" s="19" t="s">
        <v>25</v>
      </c>
      <c r="R115" s="19" t="s">
        <v>26</v>
      </c>
      <c r="S115" s="20" t="s">
        <v>27</v>
      </c>
      <c r="T115" s="20" t="s">
        <v>28</v>
      </c>
      <c r="U115" s="20" t="s">
        <v>29</v>
      </c>
      <c r="V115" s="20" t="s">
        <v>30</v>
      </c>
      <c r="W115" s="20" t="s">
        <v>31</v>
      </c>
      <c r="X115" s="20" t="s">
        <v>32</v>
      </c>
      <c r="Y115" s="21" t="s">
        <v>33</v>
      </c>
      <c r="Z115" s="21" t="s">
        <v>34</v>
      </c>
      <c r="AA115" s="21" t="s">
        <v>35</v>
      </c>
      <c r="AB115" s="16" t="s">
        <v>36</v>
      </c>
      <c r="AC115" s="16" t="s">
        <v>37</v>
      </c>
      <c r="AD115" s="16" t="s">
        <v>49</v>
      </c>
      <c r="AE115" s="16" t="s">
        <v>39</v>
      </c>
      <c r="AF115" s="16" t="s">
        <v>40</v>
      </c>
      <c r="AG115" s="22" t="s">
        <v>0</v>
      </c>
      <c r="AH115" s="22" t="s">
        <v>41</v>
      </c>
      <c r="AI115" s="22" t="s">
        <v>42</v>
      </c>
      <c r="AJ115" s="159" t="s">
        <v>141</v>
      </c>
      <c r="AK115" s="159" t="s">
        <v>142</v>
      </c>
      <c r="AL115" s="36" t="str">
        <f>B114</f>
        <v>Suite 5 CBI</v>
      </c>
      <c r="AM115" s="23" t="s">
        <v>11</v>
      </c>
      <c r="AN115" s="23" t="s">
        <v>55</v>
      </c>
      <c r="AO115" s="23" t="s">
        <v>56</v>
      </c>
      <c r="AP115" s="23" t="s">
        <v>57</v>
      </c>
      <c r="AQ115" s="23" t="s">
        <v>58</v>
      </c>
      <c r="AR115" s="23" t="s">
        <v>59</v>
      </c>
      <c r="AS115" s="24" t="s">
        <v>36</v>
      </c>
      <c r="AT115" s="24" t="s">
        <v>45</v>
      </c>
      <c r="AU115" s="24" t="s">
        <v>50</v>
      </c>
      <c r="AV115" s="24" t="s">
        <v>60</v>
      </c>
      <c r="AW115" s="24" t="s">
        <v>61</v>
      </c>
      <c r="AX115" s="24" t="s">
        <v>48</v>
      </c>
      <c r="AY115" s="24" t="s">
        <v>43</v>
      </c>
      <c r="BA115" s="23" t="s">
        <v>143</v>
      </c>
      <c r="BB115" s="23" t="s">
        <v>55</v>
      </c>
      <c r="BC115" s="23" t="s">
        <v>56</v>
      </c>
      <c r="BD115" s="23" t="s">
        <v>57</v>
      </c>
      <c r="BE115" s="23" t="s">
        <v>58</v>
      </c>
      <c r="BF115" s="23" t="s">
        <v>59</v>
      </c>
      <c r="BG115" s="24" t="s">
        <v>36</v>
      </c>
      <c r="BH115" s="24" t="s">
        <v>45</v>
      </c>
      <c r="BI115" s="24" t="s">
        <v>50</v>
      </c>
      <c r="BJ115" s="24" t="s">
        <v>60</v>
      </c>
      <c r="BK115" s="24" t="s">
        <v>61</v>
      </c>
      <c r="BL115" s="24" t="s">
        <v>48</v>
      </c>
      <c r="BM115" s="24" t="s">
        <v>43</v>
      </c>
    </row>
    <row r="116" spans="2:68" x14ac:dyDescent="0.25">
      <c r="B116" s="25">
        <v>2022</v>
      </c>
      <c r="C116" s="26">
        <v>0</v>
      </c>
      <c r="D116" s="26">
        <v>0</v>
      </c>
      <c r="E116" s="26">
        <v>0</v>
      </c>
      <c r="F116" s="26">
        <v>0</v>
      </c>
      <c r="G116" s="26">
        <v>0</v>
      </c>
      <c r="H116" s="26">
        <v>0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0</v>
      </c>
      <c r="P116" s="26">
        <v>0</v>
      </c>
      <c r="Q116" s="26">
        <v>0</v>
      </c>
      <c r="R116" s="26">
        <v>0</v>
      </c>
      <c r="S116" s="26">
        <v>0</v>
      </c>
      <c r="T116" s="26">
        <v>0</v>
      </c>
      <c r="U116" s="26">
        <v>0</v>
      </c>
      <c r="V116" s="26">
        <v>0</v>
      </c>
      <c r="W116" s="26">
        <v>0</v>
      </c>
      <c r="X116" s="26">
        <v>3.2999999523162842</v>
      </c>
      <c r="Y116" s="26">
        <v>0</v>
      </c>
      <c r="Z116" s="26">
        <v>0</v>
      </c>
      <c r="AA116" s="26">
        <v>0</v>
      </c>
      <c r="AB116" s="26">
        <v>0</v>
      </c>
      <c r="AC116" s="26">
        <v>0</v>
      </c>
      <c r="AD116" s="26">
        <v>0</v>
      </c>
      <c r="AE116" s="26">
        <v>0</v>
      </c>
      <c r="AF116" s="26">
        <v>0</v>
      </c>
      <c r="AG116" s="26">
        <v>0</v>
      </c>
      <c r="AH116" s="26">
        <v>37.037656595099158</v>
      </c>
      <c r="AI116" s="26">
        <v>37.17697845982606</v>
      </c>
      <c r="AJ116" s="26">
        <v>15.945999942719936</v>
      </c>
      <c r="AK116" s="26">
        <v>4.2000000178813934</v>
      </c>
      <c r="AL116" s="30" t="str">
        <f>AL115</f>
        <v>Suite 5 CBI</v>
      </c>
      <c r="AM116" s="25">
        <v>2022</v>
      </c>
      <c r="AN116" s="34">
        <f>SUM(AH116:AI116)</f>
        <v>74.214635054925225</v>
      </c>
      <c r="AO116" s="34">
        <f>SUM(S116:V116)+AK116</f>
        <v>4.2000000178813934</v>
      </c>
      <c r="AP116" s="34">
        <f>SUM(AD116:AE116)+AJ116</f>
        <v>15.945999942719936</v>
      </c>
      <c r="AQ116" s="34">
        <f t="shared" ref="AQ116:AQ139" si="81">AG116</f>
        <v>0</v>
      </c>
      <c r="AR116" s="34">
        <f t="shared" ref="AR116:AR139" si="82">X116+AF116</f>
        <v>3.2999999523162842</v>
      </c>
      <c r="AS116" s="34">
        <f t="shared" ref="AS116:AS139" si="83">AB116</f>
        <v>0</v>
      </c>
      <c r="AT116" s="34">
        <f>SUM(N116:R116)</f>
        <v>0</v>
      </c>
      <c r="AU116" s="34">
        <f t="shared" ref="AU116:AU139" si="84">SUM(F116:M116)</f>
        <v>0</v>
      </c>
      <c r="AV116" s="34">
        <f t="shared" ref="AV116:AV139" si="85">SUM(Y116:AA116)</f>
        <v>0</v>
      </c>
      <c r="AW116" s="34">
        <f t="shared" ref="AW116:AW139" si="86">W116</f>
        <v>0</v>
      </c>
      <c r="AX116" s="34">
        <f t="shared" ref="AX116:AX139" si="87">SUM(C116:E116)</f>
        <v>0</v>
      </c>
      <c r="AY116" s="34">
        <f t="shared" ref="AY116:AY139" si="88">SUM(AN116:AX116)</f>
        <v>97.660634967842839</v>
      </c>
      <c r="BA116" s="25">
        <v>2022</v>
      </c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O116" s="41" t="s">
        <v>55</v>
      </c>
      <c r="BP116" s="42">
        <f>BB140</f>
        <v>1783.6925518430303</v>
      </c>
    </row>
    <row r="117" spans="2:68" x14ac:dyDescent="0.25">
      <c r="B117" s="27">
        <v>2023</v>
      </c>
      <c r="C117" s="28">
        <v>0</v>
      </c>
      <c r="D117" s="28">
        <v>0</v>
      </c>
      <c r="E117" s="28">
        <v>0</v>
      </c>
      <c r="F117" s="28">
        <v>0</v>
      </c>
      <c r="G117" s="28">
        <v>0</v>
      </c>
      <c r="H117" s="28">
        <v>0</v>
      </c>
      <c r="I117" s="28">
        <v>0</v>
      </c>
      <c r="J117" s="28">
        <v>0</v>
      </c>
      <c r="K117" s="28">
        <v>0</v>
      </c>
      <c r="L117" s="28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8">
        <v>50</v>
      </c>
      <c r="T117" s="28">
        <v>0</v>
      </c>
      <c r="U117" s="28">
        <v>0</v>
      </c>
      <c r="V117" s="28">
        <v>0</v>
      </c>
      <c r="W117" s="28">
        <v>0</v>
      </c>
      <c r="X117" s="28">
        <v>6.25</v>
      </c>
      <c r="Y117" s="28">
        <v>0</v>
      </c>
      <c r="Z117" s="28">
        <v>0</v>
      </c>
      <c r="AA117" s="28">
        <v>0</v>
      </c>
      <c r="AB117" s="28">
        <v>0</v>
      </c>
      <c r="AC117" s="28">
        <v>0</v>
      </c>
      <c r="AD117" s="28">
        <v>0</v>
      </c>
      <c r="AE117" s="28">
        <v>0</v>
      </c>
      <c r="AF117" s="28">
        <v>3</v>
      </c>
      <c r="AG117" s="28">
        <v>5.0900002401322126</v>
      </c>
      <c r="AH117" s="28">
        <v>75.875604863269388</v>
      </c>
      <c r="AI117" s="28">
        <v>62.011519873947044</v>
      </c>
      <c r="AJ117" s="28">
        <v>32.010999888181686</v>
      </c>
      <c r="AK117" s="28">
        <v>9.1500000357627869</v>
      </c>
      <c r="AL117" s="30" t="str">
        <f t="shared" ref="AL117:AL139" si="89">AL116</f>
        <v>Suite 5 CBI</v>
      </c>
      <c r="AM117" s="27">
        <v>2023</v>
      </c>
      <c r="AN117" s="35">
        <f t="shared" ref="AN117:AN139" si="90">SUM(AH117:AI117)</f>
        <v>137.88712473721642</v>
      </c>
      <c r="AO117" s="35">
        <f t="shared" ref="AO117:AO139" si="91">SUM(S117:V117)+AK117</f>
        <v>59.150000035762787</v>
      </c>
      <c r="AP117" s="35">
        <f t="shared" ref="AP117:AP139" si="92">SUM(AD117:AE117)+AJ117</f>
        <v>32.010999888181686</v>
      </c>
      <c r="AQ117" s="35">
        <f t="shared" si="81"/>
        <v>5.0900002401322126</v>
      </c>
      <c r="AR117" s="35">
        <f t="shared" si="82"/>
        <v>9.25</v>
      </c>
      <c r="AS117" s="35">
        <f t="shared" si="83"/>
        <v>0</v>
      </c>
      <c r="AT117" s="35">
        <f t="shared" ref="AT117:AT139" si="93">SUM(N117:R117)</f>
        <v>0</v>
      </c>
      <c r="AU117" s="35">
        <f t="shared" si="84"/>
        <v>0</v>
      </c>
      <c r="AV117" s="35">
        <f t="shared" si="85"/>
        <v>0</v>
      </c>
      <c r="AW117" s="35">
        <f t="shared" si="86"/>
        <v>0</v>
      </c>
      <c r="AX117" s="35">
        <f t="shared" si="87"/>
        <v>0</v>
      </c>
      <c r="AY117" s="35">
        <f t="shared" si="88"/>
        <v>243.38812490129311</v>
      </c>
      <c r="BA117" s="27">
        <v>2023</v>
      </c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O117" s="41" t="s">
        <v>56</v>
      </c>
      <c r="BP117" s="42">
        <f>BC140</f>
        <v>875.55000026524067</v>
      </c>
    </row>
    <row r="118" spans="2:68" x14ac:dyDescent="0.25">
      <c r="B118" s="25">
        <v>2024</v>
      </c>
      <c r="C118" s="26">
        <v>0</v>
      </c>
      <c r="D118" s="26">
        <v>0</v>
      </c>
      <c r="E118" s="26">
        <v>0</v>
      </c>
      <c r="F118" s="26">
        <v>400</v>
      </c>
      <c r="G118" s="26">
        <v>0</v>
      </c>
      <c r="H118" s="26">
        <v>0</v>
      </c>
      <c r="I118" s="26">
        <v>0</v>
      </c>
      <c r="J118" s="26">
        <v>0</v>
      </c>
      <c r="K118" s="26">
        <v>0</v>
      </c>
      <c r="L118" s="26">
        <v>0</v>
      </c>
      <c r="M118" s="26">
        <v>0</v>
      </c>
      <c r="N118" s="26">
        <v>0</v>
      </c>
      <c r="O118" s="26">
        <v>0</v>
      </c>
      <c r="P118" s="26">
        <v>0</v>
      </c>
      <c r="Q118" s="26">
        <v>0</v>
      </c>
      <c r="R118" s="26">
        <v>0</v>
      </c>
      <c r="S118" s="26">
        <v>100</v>
      </c>
      <c r="T118" s="26">
        <v>0</v>
      </c>
      <c r="U118" s="26">
        <v>0</v>
      </c>
      <c r="V118" s="26">
        <v>0</v>
      </c>
      <c r="W118" s="26">
        <v>0</v>
      </c>
      <c r="X118" s="26">
        <v>11.89000034332275</v>
      </c>
      <c r="Y118" s="26">
        <v>0</v>
      </c>
      <c r="Z118" s="26">
        <v>0</v>
      </c>
      <c r="AA118" s="26">
        <v>0</v>
      </c>
      <c r="AB118" s="26">
        <v>0</v>
      </c>
      <c r="AC118" s="26">
        <v>0</v>
      </c>
      <c r="AD118" s="26">
        <v>0</v>
      </c>
      <c r="AE118" s="26">
        <v>0</v>
      </c>
      <c r="AF118" s="26">
        <v>6</v>
      </c>
      <c r="AG118" s="26">
        <v>10.999999640509486</v>
      </c>
      <c r="AH118" s="26">
        <v>117.26766565003942</v>
      </c>
      <c r="AI118" s="26">
        <v>81.458078346015782</v>
      </c>
      <c r="AJ118" s="26">
        <v>50.094999812543392</v>
      </c>
      <c r="AK118" s="26">
        <v>15.300000078976154</v>
      </c>
      <c r="AL118" s="30" t="str">
        <f t="shared" si="89"/>
        <v>Suite 5 CBI</v>
      </c>
      <c r="AM118" s="25">
        <v>2024</v>
      </c>
      <c r="AN118" s="34">
        <f t="shared" si="90"/>
        <v>198.7257439960552</v>
      </c>
      <c r="AO118" s="34">
        <f t="shared" si="91"/>
        <v>115.30000007897615</v>
      </c>
      <c r="AP118" s="34">
        <f t="shared" si="92"/>
        <v>50.094999812543392</v>
      </c>
      <c r="AQ118" s="34">
        <f t="shared" si="81"/>
        <v>10.999999640509486</v>
      </c>
      <c r="AR118" s="34">
        <f t="shared" si="82"/>
        <v>17.89000034332275</v>
      </c>
      <c r="AS118" s="34">
        <f t="shared" si="83"/>
        <v>0</v>
      </c>
      <c r="AT118" s="34">
        <f t="shared" si="93"/>
        <v>0</v>
      </c>
      <c r="AU118" s="34">
        <f t="shared" si="84"/>
        <v>400</v>
      </c>
      <c r="AV118" s="34">
        <f t="shared" si="85"/>
        <v>0</v>
      </c>
      <c r="AW118" s="34">
        <f t="shared" si="86"/>
        <v>0</v>
      </c>
      <c r="AX118" s="34">
        <f t="shared" si="87"/>
        <v>0</v>
      </c>
      <c r="AY118" s="34">
        <f t="shared" si="88"/>
        <v>793.01074387140693</v>
      </c>
      <c r="BA118" s="25">
        <v>2024</v>
      </c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O118" s="41" t="s">
        <v>57</v>
      </c>
      <c r="BP118" s="42">
        <f>BD140</f>
        <v>681.29200010001659</v>
      </c>
    </row>
    <row r="119" spans="2:68" x14ac:dyDescent="0.25">
      <c r="B119" s="27">
        <v>2025</v>
      </c>
      <c r="C119" s="28">
        <v>0</v>
      </c>
      <c r="D119" s="28">
        <v>0</v>
      </c>
      <c r="E119" s="28">
        <v>0</v>
      </c>
      <c r="F119" s="28">
        <v>500</v>
      </c>
      <c r="G119" s="28">
        <v>0</v>
      </c>
      <c r="H119" s="28">
        <v>0</v>
      </c>
      <c r="I119" s="28">
        <v>0</v>
      </c>
      <c r="J119" s="28">
        <v>0</v>
      </c>
      <c r="K119" s="28">
        <v>0</v>
      </c>
      <c r="L119" s="28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8">
        <v>100</v>
      </c>
      <c r="T119" s="28">
        <v>0</v>
      </c>
      <c r="U119" s="28">
        <v>0</v>
      </c>
      <c r="V119" s="28">
        <v>0</v>
      </c>
      <c r="W119" s="28">
        <v>0</v>
      </c>
      <c r="X119" s="28">
        <v>16.090000152587891</v>
      </c>
      <c r="Y119" s="28">
        <v>0</v>
      </c>
      <c r="Z119" s="28">
        <v>0</v>
      </c>
      <c r="AA119" s="28">
        <v>0</v>
      </c>
      <c r="AB119" s="28">
        <v>0</v>
      </c>
      <c r="AC119" s="28">
        <v>0</v>
      </c>
      <c r="AD119" s="28">
        <v>0</v>
      </c>
      <c r="AE119" s="28">
        <v>0</v>
      </c>
      <c r="AF119" s="28">
        <v>6</v>
      </c>
      <c r="AG119" s="28">
        <v>28.669999688863754</v>
      </c>
      <c r="AH119" s="28">
        <v>161.28095332862327</v>
      </c>
      <c r="AI119" s="28">
        <v>94.606009507567592</v>
      </c>
      <c r="AJ119" s="28">
        <v>81.292000100016594</v>
      </c>
      <c r="AK119" s="28">
        <v>25.550000265240669</v>
      </c>
      <c r="AL119" s="30" t="str">
        <f t="shared" si="89"/>
        <v>Suite 5 CBI</v>
      </c>
      <c r="AM119" s="27">
        <v>2025</v>
      </c>
      <c r="AN119" s="35">
        <f t="shared" si="90"/>
        <v>255.88696283619086</v>
      </c>
      <c r="AO119" s="35">
        <f t="shared" si="91"/>
        <v>125.55000026524067</v>
      </c>
      <c r="AP119" s="35">
        <f t="shared" si="92"/>
        <v>81.292000100016594</v>
      </c>
      <c r="AQ119" s="35">
        <f t="shared" si="81"/>
        <v>28.669999688863754</v>
      </c>
      <c r="AR119" s="35">
        <f t="shared" si="82"/>
        <v>22.090000152587891</v>
      </c>
      <c r="AS119" s="35">
        <f t="shared" si="83"/>
        <v>0</v>
      </c>
      <c r="AT119" s="35">
        <f t="shared" si="93"/>
        <v>0</v>
      </c>
      <c r="AU119" s="35">
        <f t="shared" si="84"/>
        <v>500</v>
      </c>
      <c r="AV119" s="35">
        <f t="shared" si="85"/>
        <v>0</v>
      </c>
      <c r="AW119" s="35">
        <f t="shared" si="86"/>
        <v>0</v>
      </c>
      <c r="AX119" s="35">
        <f t="shared" si="87"/>
        <v>0</v>
      </c>
      <c r="AY119" s="35">
        <f t="shared" si="88"/>
        <v>1013.4889630428997</v>
      </c>
      <c r="BA119" s="27">
        <v>2025</v>
      </c>
      <c r="BB119" s="35">
        <f t="shared" ref="BB119:BL119" si="94">AN119</f>
        <v>255.88696283619086</v>
      </c>
      <c r="BC119" s="35">
        <f t="shared" si="94"/>
        <v>125.55000026524067</v>
      </c>
      <c r="BD119" s="35">
        <f t="shared" si="94"/>
        <v>81.292000100016594</v>
      </c>
      <c r="BE119" s="35">
        <f t="shared" si="94"/>
        <v>28.669999688863754</v>
      </c>
      <c r="BF119" s="35">
        <f t="shared" si="94"/>
        <v>22.090000152587891</v>
      </c>
      <c r="BG119" s="35">
        <f t="shared" si="94"/>
        <v>0</v>
      </c>
      <c r="BH119" s="35">
        <f t="shared" si="94"/>
        <v>0</v>
      </c>
      <c r="BI119" s="35">
        <f t="shared" si="94"/>
        <v>500</v>
      </c>
      <c r="BJ119" s="35">
        <f t="shared" si="94"/>
        <v>0</v>
      </c>
      <c r="BK119" s="35">
        <f t="shared" si="94"/>
        <v>0</v>
      </c>
      <c r="BL119" s="35">
        <f t="shared" si="94"/>
        <v>0</v>
      </c>
      <c r="BM119" s="35">
        <f t="shared" ref="BM119" si="95">AY119</f>
        <v>1013.4889630428997</v>
      </c>
      <c r="BO119" s="41" t="s">
        <v>58</v>
      </c>
      <c r="BP119" s="42">
        <f>BE140</f>
        <v>216.68000096082687</v>
      </c>
    </row>
    <row r="120" spans="2:68" x14ac:dyDescent="0.25">
      <c r="B120" s="25">
        <v>2026</v>
      </c>
      <c r="C120" s="26">
        <v>0</v>
      </c>
      <c r="D120" s="26">
        <v>237</v>
      </c>
      <c r="E120" s="26">
        <v>36.400001525878899</v>
      </c>
      <c r="F120" s="26">
        <v>500</v>
      </c>
      <c r="G120" s="26">
        <v>0</v>
      </c>
      <c r="H120" s="26">
        <v>0</v>
      </c>
      <c r="I120" s="26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0</v>
      </c>
      <c r="O120" s="26">
        <v>0</v>
      </c>
      <c r="P120" s="26">
        <v>0</v>
      </c>
      <c r="Q120" s="26">
        <v>0</v>
      </c>
      <c r="R120" s="26">
        <v>0</v>
      </c>
      <c r="S120" s="26">
        <v>125</v>
      </c>
      <c r="T120" s="26">
        <v>0</v>
      </c>
      <c r="U120" s="26">
        <v>0</v>
      </c>
      <c r="V120" s="26">
        <v>0</v>
      </c>
      <c r="W120" s="26">
        <v>0</v>
      </c>
      <c r="X120" s="26">
        <v>19.389999389648441</v>
      </c>
      <c r="Y120" s="26">
        <v>0</v>
      </c>
      <c r="Z120" s="26">
        <v>0</v>
      </c>
      <c r="AA120" s="26">
        <v>0</v>
      </c>
      <c r="AB120" s="26">
        <v>0</v>
      </c>
      <c r="AC120" s="26">
        <v>0</v>
      </c>
      <c r="AD120" s="26">
        <v>0</v>
      </c>
      <c r="AE120" s="26">
        <v>30</v>
      </c>
      <c r="AF120" s="26">
        <v>6</v>
      </c>
      <c r="AG120" s="26">
        <v>55.679999426007271</v>
      </c>
      <c r="AH120" s="26">
        <v>206.94184420349262</v>
      </c>
      <c r="AI120" s="26">
        <v>111.62730854200163</v>
      </c>
      <c r="AJ120" s="26">
        <v>81.292000100016594</v>
      </c>
      <c r="AK120" s="26">
        <v>25.550000265240669</v>
      </c>
      <c r="AL120" s="30" t="str">
        <f t="shared" si="89"/>
        <v>Suite 5 CBI</v>
      </c>
      <c r="AM120" s="25">
        <v>2026</v>
      </c>
      <c r="AN120" s="34">
        <f t="shared" si="90"/>
        <v>318.56915274549425</v>
      </c>
      <c r="AO120" s="34">
        <f t="shared" si="91"/>
        <v>150.55000026524067</v>
      </c>
      <c r="AP120" s="34">
        <f t="shared" si="92"/>
        <v>111.29200010001659</v>
      </c>
      <c r="AQ120" s="34">
        <f t="shared" si="81"/>
        <v>55.679999426007271</v>
      </c>
      <c r="AR120" s="34">
        <f t="shared" si="82"/>
        <v>25.389999389648441</v>
      </c>
      <c r="AS120" s="34">
        <f t="shared" si="83"/>
        <v>0</v>
      </c>
      <c r="AT120" s="34">
        <f t="shared" si="93"/>
        <v>0</v>
      </c>
      <c r="AU120" s="34">
        <f t="shared" si="84"/>
        <v>500</v>
      </c>
      <c r="AV120" s="34">
        <f t="shared" si="85"/>
        <v>0</v>
      </c>
      <c r="AW120" s="34">
        <f t="shared" si="86"/>
        <v>0</v>
      </c>
      <c r="AX120" s="34">
        <f t="shared" si="87"/>
        <v>273.40000152587891</v>
      </c>
      <c r="AY120" s="34">
        <f t="shared" si="88"/>
        <v>1434.8811534522861</v>
      </c>
      <c r="BA120" s="25">
        <v>2026</v>
      </c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O120" s="41" t="s">
        <v>59</v>
      </c>
      <c r="BP120" s="42">
        <f>BF140</f>
        <v>117.77000427246094</v>
      </c>
    </row>
    <row r="121" spans="2:68" x14ac:dyDescent="0.25">
      <c r="B121" s="27">
        <v>2027</v>
      </c>
      <c r="C121" s="28">
        <v>0</v>
      </c>
      <c r="D121" s="28">
        <v>237</v>
      </c>
      <c r="E121" s="28">
        <v>36.400001525878899</v>
      </c>
      <c r="F121" s="28">
        <v>500</v>
      </c>
      <c r="G121" s="28">
        <v>0</v>
      </c>
      <c r="H121" s="28">
        <v>0</v>
      </c>
      <c r="I121" s="28">
        <v>0</v>
      </c>
      <c r="J121" s="28">
        <v>0</v>
      </c>
      <c r="K121" s="28">
        <v>400</v>
      </c>
      <c r="L121" s="28">
        <v>0</v>
      </c>
      <c r="M121" s="28">
        <v>0</v>
      </c>
      <c r="N121" s="28">
        <v>100</v>
      </c>
      <c r="O121" s="28">
        <v>0</v>
      </c>
      <c r="P121" s="28">
        <v>0</v>
      </c>
      <c r="Q121" s="28">
        <v>0</v>
      </c>
      <c r="R121" s="28">
        <v>0</v>
      </c>
      <c r="S121" s="28">
        <v>150</v>
      </c>
      <c r="T121" s="28">
        <v>0</v>
      </c>
      <c r="U121" s="28">
        <v>0</v>
      </c>
      <c r="V121" s="28">
        <v>0</v>
      </c>
      <c r="W121" s="28">
        <v>0</v>
      </c>
      <c r="X121" s="28">
        <v>24.79000091552734</v>
      </c>
      <c r="Y121" s="28">
        <v>0</v>
      </c>
      <c r="Z121" s="28">
        <v>0</v>
      </c>
      <c r="AA121" s="28">
        <v>0</v>
      </c>
      <c r="AB121" s="28">
        <v>0</v>
      </c>
      <c r="AC121" s="28">
        <v>0</v>
      </c>
      <c r="AD121" s="28">
        <v>0</v>
      </c>
      <c r="AE121" s="28">
        <v>60</v>
      </c>
      <c r="AF121" s="28">
        <v>6</v>
      </c>
      <c r="AG121" s="28">
        <v>89.340002149343491</v>
      </c>
      <c r="AH121" s="28">
        <v>255.36065474159199</v>
      </c>
      <c r="AI121" s="28">
        <v>129.12423573050444</v>
      </c>
      <c r="AJ121" s="28">
        <v>81.292000100016594</v>
      </c>
      <c r="AK121" s="28">
        <v>25.550000265240669</v>
      </c>
      <c r="AL121" s="30" t="str">
        <f t="shared" si="89"/>
        <v>Suite 5 CBI</v>
      </c>
      <c r="AM121" s="27">
        <v>2027</v>
      </c>
      <c r="AN121" s="35">
        <f t="shared" si="90"/>
        <v>384.48489047209642</v>
      </c>
      <c r="AO121" s="35">
        <f t="shared" si="91"/>
        <v>175.55000026524067</v>
      </c>
      <c r="AP121" s="35">
        <f t="shared" si="92"/>
        <v>141.29200010001659</v>
      </c>
      <c r="AQ121" s="35">
        <f t="shared" si="81"/>
        <v>89.340002149343491</v>
      </c>
      <c r="AR121" s="35">
        <f t="shared" si="82"/>
        <v>30.79000091552734</v>
      </c>
      <c r="AS121" s="35">
        <f t="shared" si="83"/>
        <v>0</v>
      </c>
      <c r="AT121" s="35">
        <f t="shared" si="93"/>
        <v>100</v>
      </c>
      <c r="AU121" s="35">
        <f t="shared" si="84"/>
        <v>900</v>
      </c>
      <c r="AV121" s="35">
        <f t="shared" si="85"/>
        <v>0</v>
      </c>
      <c r="AW121" s="35">
        <f t="shared" si="86"/>
        <v>0</v>
      </c>
      <c r="AX121" s="35">
        <f t="shared" si="87"/>
        <v>273.40000152587891</v>
      </c>
      <c r="AY121" s="35">
        <f t="shared" si="88"/>
        <v>2094.8568954281036</v>
      </c>
      <c r="BA121" s="27">
        <v>2027</v>
      </c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O121" s="41" t="s">
        <v>36</v>
      </c>
      <c r="BP121" s="42">
        <f>BG140</f>
        <v>90</v>
      </c>
    </row>
    <row r="122" spans="2:68" x14ac:dyDescent="0.25">
      <c r="B122" s="25">
        <v>2028</v>
      </c>
      <c r="C122" s="26">
        <v>0</v>
      </c>
      <c r="D122" s="26">
        <v>237</v>
      </c>
      <c r="E122" s="26">
        <v>36.400001525878899</v>
      </c>
      <c r="F122" s="26">
        <v>500</v>
      </c>
      <c r="G122" s="26">
        <v>200</v>
      </c>
      <c r="H122" s="26">
        <v>0</v>
      </c>
      <c r="I122" s="26">
        <v>0</v>
      </c>
      <c r="J122" s="26">
        <v>0</v>
      </c>
      <c r="K122" s="26">
        <v>400</v>
      </c>
      <c r="L122" s="26">
        <v>0</v>
      </c>
      <c r="M122" s="26">
        <v>0</v>
      </c>
      <c r="N122" s="26">
        <v>99.949996948242188</v>
      </c>
      <c r="O122" s="26">
        <v>0</v>
      </c>
      <c r="P122" s="26">
        <v>0</v>
      </c>
      <c r="Q122" s="26">
        <v>0</v>
      </c>
      <c r="R122" s="26">
        <v>0</v>
      </c>
      <c r="S122" s="26">
        <v>175</v>
      </c>
      <c r="T122" s="26">
        <v>0</v>
      </c>
      <c r="U122" s="26">
        <v>0</v>
      </c>
      <c r="V122" s="26">
        <v>0</v>
      </c>
      <c r="W122" s="26">
        <v>0</v>
      </c>
      <c r="X122" s="26">
        <v>27.79000091552734</v>
      </c>
      <c r="Y122" s="26">
        <v>0</v>
      </c>
      <c r="Z122" s="26">
        <v>0</v>
      </c>
      <c r="AA122" s="26">
        <v>0</v>
      </c>
      <c r="AB122" s="26">
        <v>0</v>
      </c>
      <c r="AC122" s="26">
        <v>0</v>
      </c>
      <c r="AD122" s="26">
        <v>0</v>
      </c>
      <c r="AE122" s="26">
        <v>90</v>
      </c>
      <c r="AF122" s="26">
        <v>9</v>
      </c>
      <c r="AG122" s="26">
        <v>129.9900014102459</v>
      </c>
      <c r="AH122" s="26">
        <v>306.2398079751942</v>
      </c>
      <c r="AI122" s="26">
        <v>159.94925742822508</v>
      </c>
      <c r="AJ122" s="26">
        <v>81.292000100016594</v>
      </c>
      <c r="AK122" s="26">
        <v>25.550000265240669</v>
      </c>
      <c r="AL122" s="30" t="str">
        <f t="shared" si="89"/>
        <v>Suite 5 CBI</v>
      </c>
      <c r="AM122" s="25">
        <v>2028</v>
      </c>
      <c r="AN122" s="34">
        <f t="shared" si="90"/>
        <v>466.18906540341925</v>
      </c>
      <c r="AO122" s="34">
        <f t="shared" si="91"/>
        <v>200.55000026524067</v>
      </c>
      <c r="AP122" s="34">
        <f t="shared" si="92"/>
        <v>171.29200010001659</v>
      </c>
      <c r="AQ122" s="34">
        <f t="shared" si="81"/>
        <v>129.9900014102459</v>
      </c>
      <c r="AR122" s="34">
        <f t="shared" si="82"/>
        <v>36.790000915527344</v>
      </c>
      <c r="AS122" s="34">
        <f t="shared" si="83"/>
        <v>0</v>
      </c>
      <c r="AT122" s="34">
        <f t="shared" si="93"/>
        <v>99.949996948242188</v>
      </c>
      <c r="AU122" s="34">
        <f t="shared" si="84"/>
        <v>1100</v>
      </c>
      <c r="AV122" s="34">
        <f t="shared" si="85"/>
        <v>0</v>
      </c>
      <c r="AW122" s="34">
        <f t="shared" si="86"/>
        <v>0</v>
      </c>
      <c r="AX122" s="34">
        <f t="shared" si="87"/>
        <v>273.40000152587891</v>
      </c>
      <c r="AY122" s="34">
        <f t="shared" si="88"/>
        <v>2478.1610665685707</v>
      </c>
      <c r="BA122" s="25">
        <v>2028</v>
      </c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O122" s="41" t="s">
        <v>45</v>
      </c>
      <c r="BP122" s="42">
        <f>BH140</f>
        <v>596</v>
      </c>
    </row>
    <row r="123" spans="2:68" x14ac:dyDescent="0.25">
      <c r="B123" s="27">
        <v>2029</v>
      </c>
      <c r="C123" s="28">
        <v>0</v>
      </c>
      <c r="D123" s="28">
        <v>237</v>
      </c>
      <c r="E123" s="28">
        <v>36.400001525878899</v>
      </c>
      <c r="F123" s="28">
        <v>500</v>
      </c>
      <c r="G123" s="28">
        <v>200</v>
      </c>
      <c r="H123" s="28">
        <v>200</v>
      </c>
      <c r="I123" s="28">
        <v>0</v>
      </c>
      <c r="J123" s="28">
        <v>0</v>
      </c>
      <c r="K123" s="28">
        <v>400</v>
      </c>
      <c r="L123" s="28">
        <v>0</v>
      </c>
      <c r="M123" s="28">
        <v>0</v>
      </c>
      <c r="N123" s="28">
        <v>99.900001525878906</v>
      </c>
      <c r="O123" s="28">
        <v>0</v>
      </c>
      <c r="P123" s="28">
        <v>0</v>
      </c>
      <c r="Q123" s="28">
        <v>0</v>
      </c>
      <c r="R123" s="28">
        <v>0</v>
      </c>
      <c r="S123" s="28">
        <v>200</v>
      </c>
      <c r="T123" s="28">
        <v>0</v>
      </c>
      <c r="U123" s="28">
        <v>0</v>
      </c>
      <c r="V123" s="28">
        <v>0</v>
      </c>
      <c r="W123" s="28">
        <v>0</v>
      </c>
      <c r="X123" s="28">
        <v>30.489999771118161</v>
      </c>
      <c r="Y123" s="28">
        <v>0</v>
      </c>
      <c r="Z123" s="28">
        <v>0</v>
      </c>
      <c r="AA123" s="28">
        <v>0</v>
      </c>
      <c r="AB123" s="28">
        <v>0</v>
      </c>
      <c r="AC123" s="28">
        <v>0</v>
      </c>
      <c r="AD123" s="28">
        <v>0</v>
      </c>
      <c r="AE123" s="28">
        <v>120</v>
      </c>
      <c r="AF123" s="28">
        <v>11</v>
      </c>
      <c r="AG123" s="28">
        <v>156.62000143527985</v>
      </c>
      <c r="AH123" s="28">
        <v>357.79003073213073</v>
      </c>
      <c r="AI123" s="28">
        <v>183.18605346904008</v>
      </c>
      <c r="AJ123" s="28">
        <v>81.292000100016594</v>
      </c>
      <c r="AK123" s="28">
        <v>25.550000265240669</v>
      </c>
      <c r="AL123" s="30" t="str">
        <f t="shared" si="89"/>
        <v>Suite 5 CBI</v>
      </c>
      <c r="AM123" s="27">
        <v>2029</v>
      </c>
      <c r="AN123" s="35">
        <f t="shared" si="90"/>
        <v>540.97608420117081</v>
      </c>
      <c r="AO123" s="35">
        <f t="shared" si="91"/>
        <v>225.55000026524067</v>
      </c>
      <c r="AP123" s="35">
        <f t="shared" si="92"/>
        <v>201.29200010001659</v>
      </c>
      <c r="AQ123" s="35">
        <f t="shared" si="81"/>
        <v>156.62000143527985</v>
      </c>
      <c r="AR123" s="35">
        <f t="shared" si="82"/>
        <v>41.489999771118164</v>
      </c>
      <c r="AS123" s="35">
        <f t="shared" si="83"/>
        <v>0</v>
      </c>
      <c r="AT123" s="35">
        <f t="shared" si="93"/>
        <v>99.900001525878906</v>
      </c>
      <c r="AU123" s="35">
        <f t="shared" si="84"/>
        <v>1300</v>
      </c>
      <c r="AV123" s="35">
        <f t="shared" si="85"/>
        <v>0</v>
      </c>
      <c r="AW123" s="35">
        <f t="shared" si="86"/>
        <v>0</v>
      </c>
      <c r="AX123" s="35">
        <f t="shared" si="87"/>
        <v>273.40000152587891</v>
      </c>
      <c r="AY123" s="35">
        <f t="shared" si="88"/>
        <v>2839.2280888245841</v>
      </c>
      <c r="BA123" s="27">
        <v>2029</v>
      </c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O123" s="41" t="s">
        <v>50</v>
      </c>
      <c r="BP123" s="42">
        <f>BI140</f>
        <v>3250</v>
      </c>
    </row>
    <row r="124" spans="2:68" x14ac:dyDescent="0.25">
      <c r="B124" s="25">
        <v>2030</v>
      </c>
      <c r="C124" s="26">
        <v>0</v>
      </c>
      <c r="D124" s="26">
        <v>237</v>
      </c>
      <c r="E124" s="26">
        <v>36.400001525878899</v>
      </c>
      <c r="F124" s="26">
        <v>700</v>
      </c>
      <c r="G124" s="26">
        <v>200</v>
      </c>
      <c r="H124" s="26">
        <v>200</v>
      </c>
      <c r="I124" s="26">
        <v>0</v>
      </c>
      <c r="J124" s="26">
        <v>0</v>
      </c>
      <c r="K124" s="26">
        <v>400</v>
      </c>
      <c r="L124" s="26">
        <v>0</v>
      </c>
      <c r="M124" s="26">
        <v>0</v>
      </c>
      <c r="N124" s="26">
        <v>199.84999847412109</v>
      </c>
      <c r="O124" s="26"/>
      <c r="P124" s="26">
        <v>0</v>
      </c>
      <c r="Q124" s="26">
        <v>0</v>
      </c>
      <c r="R124" s="26">
        <v>0</v>
      </c>
      <c r="S124" s="26">
        <v>225</v>
      </c>
      <c r="T124" s="26">
        <v>0</v>
      </c>
      <c r="U124" s="26">
        <v>0</v>
      </c>
      <c r="V124" s="26">
        <v>0</v>
      </c>
      <c r="W124" s="26">
        <v>0</v>
      </c>
      <c r="X124" s="26">
        <v>34.689998626708977</v>
      </c>
      <c r="Y124" s="26">
        <v>0</v>
      </c>
      <c r="Z124" s="26">
        <v>0</v>
      </c>
      <c r="AA124" s="26">
        <v>0</v>
      </c>
      <c r="AB124" s="26">
        <v>0</v>
      </c>
      <c r="AC124" s="26">
        <v>0</v>
      </c>
      <c r="AD124" s="26">
        <v>0</v>
      </c>
      <c r="AE124" s="26">
        <v>150</v>
      </c>
      <c r="AF124" s="26">
        <v>11</v>
      </c>
      <c r="AG124" s="26">
        <v>182.44999727606773</v>
      </c>
      <c r="AH124" s="26">
        <v>412.5787181774632</v>
      </c>
      <c r="AI124" s="26">
        <v>203.16846574006445</v>
      </c>
      <c r="AJ124" s="26">
        <v>81.292000100016594</v>
      </c>
      <c r="AK124" s="26">
        <v>25.550000265240669</v>
      </c>
      <c r="AL124" s="30" t="str">
        <f t="shared" si="89"/>
        <v>Suite 5 CBI</v>
      </c>
      <c r="AM124" s="25">
        <v>2030</v>
      </c>
      <c r="AN124" s="34">
        <f t="shared" si="90"/>
        <v>615.74718391752765</v>
      </c>
      <c r="AO124" s="34">
        <f t="shared" si="91"/>
        <v>250.55000026524067</v>
      </c>
      <c r="AP124" s="34">
        <f t="shared" si="92"/>
        <v>231.29200010001659</v>
      </c>
      <c r="AQ124" s="34">
        <f t="shared" si="81"/>
        <v>182.44999727606773</v>
      </c>
      <c r="AR124" s="34">
        <f t="shared" si="82"/>
        <v>45.689998626708977</v>
      </c>
      <c r="AS124" s="34">
        <f t="shared" si="83"/>
        <v>0</v>
      </c>
      <c r="AT124" s="34">
        <f t="shared" si="93"/>
        <v>199.84999847412109</v>
      </c>
      <c r="AU124" s="34">
        <f t="shared" si="84"/>
        <v>1500</v>
      </c>
      <c r="AV124" s="34">
        <f t="shared" si="85"/>
        <v>0</v>
      </c>
      <c r="AW124" s="34">
        <f t="shared" si="86"/>
        <v>0</v>
      </c>
      <c r="AX124" s="34">
        <f t="shared" si="87"/>
        <v>273.40000152587891</v>
      </c>
      <c r="AY124" s="34">
        <f t="shared" si="88"/>
        <v>3298.9791801855617</v>
      </c>
      <c r="BA124" s="25">
        <v>2030</v>
      </c>
      <c r="BB124" s="34">
        <f t="shared" ref="BB124:BL124" si="96">AN124-BB119</f>
        <v>359.86022108133682</v>
      </c>
      <c r="BC124" s="34">
        <f t="shared" si="96"/>
        <v>125</v>
      </c>
      <c r="BD124" s="34">
        <f t="shared" si="96"/>
        <v>150</v>
      </c>
      <c r="BE124" s="34">
        <f t="shared" si="96"/>
        <v>153.77999758720398</v>
      </c>
      <c r="BF124" s="34">
        <f t="shared" si="96"/>
        <v>23.599998474121087</v>
      </c>
      <c r="BG124" s="34">
        <f t="shared" si="96"/>
        <v>0</v>
      </c>
      <c r="BH124" s="34">
        <f t="shared" si="96"/>
        <v>199.84999847412109</v>
      </c>
      <c r="BI124" s="34">
        <f t="shared" si="96"/>
        <v>1000</v>
      </c>
      <c r="BJ124" s="34">
        <f t="shared" si="96"/>
        <v>0</v>
      </c>
      <c r="BK124" s="34">
        <f t="shared" si="96"/>
        <v>0</v>
      </c>
      <c r="BL124" s="34">
        <f t="shared" si="96"/>
        <v>273.40000152587891</v>
      </c>
      <c r="BM124" s="34">
        <f t="shared" ref="BM124" si="97">AY124-BM119</f>
        <v>2285.490217142662</v>
      </c>
      <c r="BO124" s="41" t="s">
        <v>60</v>
      </c>
      <c r="BP124" s="42">
        <f>BJ140</f>
        <v>500</v>
      </c>
    </row>
    <row r="125" spans="2:68" x14ac:dyDescent="0.25">
      <c r="B125" s="27">
        <v>2031</v>
      </c>
      <c r="C125" s="28">
        <v>0</v>
      </c>
      <c r="D125" s="28">
        <v>237</v>
      </c>
      <c r="E125" s="28">
        <v>36.400001525878899</v>
      </c>
      <c r="F125" s="28">
        <v>700</v>
      </c>
      <c r="G125" s="28">
        <v>200</v>
      </c>
      <c r="H125" s="28">
        <v>200</v>
      </c>
      <c r="I125" s="28">
        <v>0</v>
      </c>
      <c r="J125" s="28">
        <v>0</v>
      </c>
      <c r="K125" s="28">
        <v>400</v>
      </c>
      <c r="L125" s="28">
        <v>0</v>
      </c>
      <c r="M125" s="28">
        <v>0</v>
      </c>
      <c r="N125" s="28">
        <v>299.75</v>
      </c>
      <c r="O125" s="28">
        <v>0</v>
      </c>
      <c r="P125" s="28">
        <v>0</v>
      </c>
      <c r="Q125" s="28">
        <v>0</v>
      </c>
      <c r="R125" s="28">
        <v>0</v>
      </c>
      <c r="S125" s="28">
        <v>250</v>
      </c>
      <c r="T125" s="28">
        <v>0</v>
      </c>
      <c r="U125" s="28">
        <v>0</v>
      </c>
      <c r="V125" s="28">
        <v>0</v>
      </c>
      <c r="W125" s="28">
        <v>0</v>
      </c>
      <c r="X125" s="28">
        <v>38.060001373291023</v>
      </c>
      <c r="Y125" s="28">
        <v>0</v>
      </c>
      <c r="Z125" s="28">
        <v>0</v>
      </c>
      <c r="AA125" s="28">
        <v>0</v>
      </c>
      <c r="AB125" s="28">
        <v>0</v>
      </c>
      <c r="AC125" s="28">
        <v>0</v>
      </c>
      <c r="AD125" s="28">
        <v>0</v>
      </c>
      <c r="AE125" s="28">
        <v>180</v>
      </c>
      <c r="AF125" s="28">
        <v>12.069999694824221</v>
      </c>
      <c r="AG125" s="28">
        <v>195.28000086545944</v>
      </c>
      <c r="AH125" s="28">
        <v>469.39263167865727</v>
      </c>
      <c r="AI125" s="28">
        <v>226.96260138154966</v>
      </c>
      <c r="AJ125" s="28">
        <v>81.292000100016594</v>
      </c>
      <c r="AK125" s="28">
        <v>25.550000265240669</v>
      </c>
      <c r="AL125" s="30" t="str">
        <f t="shared" si="89"/>
        <v>Suite 5 CBI</v>
      </c>
      <c r="AM125" s="27">
        <v>2031</v>
      </c>
      <c r="AN125" s="35">
        <f t="shared" si="90"/>
        <v>696.35523306020696</v>
      </c>
      <c r="AO125" s="35">
        <f t="shared" si="91"/>
        <v>275.55000026524067</v>
      </c>
      <c r="AP125" s="35">
        <f t="shared" si="92"/>
        <v>261.29200010001659</v>
      </c>
      <c r="AQ125" s="35">
        <f t="shared" si="81"/>
        <v>195.28000086545944</v>
      </c>
      <c r="AR125" s="35">
        <f t="shared" si="82"/>
        <v>50.130001068115241</v>
      </c>
      <c r="AS125" s="35">
        <f t="shared" si="83"/>
        <v>0</v>
      </c>
      <c r="AT125" s="35">
        <f t="shared" si="93"/>
        <v>299.75</v>
      </c>
      <c r="AU125" s="35">
        <f t="shared" si="84"/>
        <v>1500</v>
      </c>
      <c r="AV125" s="35">
        <f t="shared" si="85"/>
        <v>0</v>
      </c>
      <c r="AW125" s="35">
        <f t="shared" si="86"/>
        <v>0</v>
      </c>
      <c r="AX125" s="35">
        <f t="shared" si="87"/>
        <v>273.40000152587891</v>
      </c>
      <c r="AY125" s="35">
        <f t="shared" si="88"/>
        <v>3551.7572368849178</v>
      </c>
      <c r="BA125" s="27">
        <v>2031</v>
      </c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O125" s="41" t="s">
        <v>61</v>
      </c>
      <c r="BP125" s="42">
        <f>BK140</f>
        <v>0</v>
      </c>
    </row>
    <row r="126" spans="2:68" x14ac:dyDescent="0.25">
      <c r="B126" s="25">
        <v>2032</v>
      </c>
      <c r="C126" s="26">
        <v>0</v>
      </c>
      <c r="D126" s="26">
        <v>237</v>
      </c>
      <c r="E126" s="26">
        <v>36.400001525878899</v>
      </c>
      <c r="F126" s="26">
        <v>800</v>
      </c>
      <c r="G126" s="26">
        <v>200</v>
      </c>
      <c r="H126" s="26">
        <v>200</v>
      </c>
      <c r="I126" s="26">
        <v>0</v>
      </c>
      <c r="J126" s="26">
        <v>0</v>
      </c>
      <c r="K126" s="26">
        <v>400</v>
      </c>
      <c r="L126" s="26">
        <v>0</v>
      </c>
      <c r="M126" s="26">
        <v>0</v>
      </c>
      <c r="N126" s="26">
        <v>299.59999847412109</v>
      </c>
      <c r="O126" s="26">
        <v>0</v>
      </c>
      <c r="P126" s="26">
        <v>0</v>
      </c>
      <c r="Q126" s="26">
        <v>0</v>
      </c>
      <c r="R126" s="26">
        <v>0</v>
      </c>
      <c r="S126" s="26">
        <v>250</v>
      </c>
      <c r="T126" s="26">
        <v>0</v>
      </c>
      <c r="U126" s="26">
        <v>0</v>
      </c>
      <c r="V126" s="26">
        <v>0</v>
      </c>
      <c r="W126" s="26">
        <v>0</v>
      </c>
      <c r="X126" s="26">
        <v>41.630001068115227</v>
      </c>
      <c r="Y126" s="26">
        <v>125</v>
      </c>
      <c r="Z126" s="26">
        <v>0</v>
      </c>
      <c r="AA126" s="26">
        <v>0</v>
      </c>
      <c r="AB126" s="26">
        <v>0</v>
      </c>
      <c r="AC126" s="26">
        <v>0</v>
      </c>
      <c r="AD126" s="26">
        <v>0</v>
      </c>
      <c r="AE126" s="26">
        <v>210</v>
      </c>
      <c r="AF126" s="26">
        <v>13.19999980926514</v>
      </c>
      <c r="AG126" s="26">
        <v>197.81999689340591</v>
      </c>
      <c r="AH126" s="26">
        <v>496.96755722482067</v>
      </c>
      <c r="AI126" s="26">
        <v>259.04094554525142</v>
      </c>
      <c r="AJ126" s="26">
        <v>81.292000100016594</v>
      </c>
      <c r="AK126" s="26">
        <v>25.550000265240669</v>
      </c>
      <c r="AL126" s="30" t="str">
        <f t="shared" si="89"/>
        <v>Suite 5 CBI</v>
      </c>
      <c r="AM126" s="25">
        <v>2032</v>
      </c>
      <c r="AN126" s="34">
        <f t="shared" si="90"/>
        <v>756.00850277007203</v>
      </c>
      <c r="AO126" s="34">
        <f t="shared" si="91"/>
        <v>275.55000026524067</v>
      </c>
      <c r="AP126" s="34">
        <f t="shared" si="92"/>
        <v>291.29200010001659</v>
      </c>
      <c r="AQ126" s="34">
        <f t="shared" si="81"/>
        <v>197.81999689340591</v>
      </c>
      <c r="AR126" s="34">
        <f t="shared" si="82"/>
        <v>54.830000877380371</v>
      </c>
      <c r="AS126" s="34">
        <f t="shared" si="83"/>
        <v>0</v>
      </c>
      <c r="AT126" s="34">
        <f t="shared" si="93"/>
        <v>299.59999847412109</v>
      </c>
      <c r="AU126" s="34">
        <f t="shared" si="84"/>
        <v>1600</v>
      </c>
      <c r="AV126" s="34">
        <f t="shared" si="85"/>
        <v>125</v>
      </c>
      <c r="AW126" s="34">
        <f t="shared" si="86"/>
        <v>0</v>
      </c>
      <c r="AX126" s="34">
        <f t="shared" si="87"/>
        <v>273.40000152587891</v>
      </c>
      <c r="AY126" s="34">
        <f t="shared" si="88"/>
        <v>3873.5005009061156</v>
      </c>
      <c r="BA126" s="25">
        <v>2032</v>
      </c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O126" s="41" t="s">
        <v>48</v>
      </c>
      <c r="BP126" s="42">
        <f>BL140</f>
        <v>765.60000228881836</v>
      </c>
    </row>
    <row r="127" spans="2:68" x14ac:dyDescent="0.25">
      <c r="B127" s="27">
        <v>2033</v>
      </c>
      <c r="C127" s="28">
        <v>0</v>
      </c>
      <c r="D127" s="28">
        <v>237</v>
      </c>
      <c r="E127" s="28">
        <v>36.400001525878899</v>
      </c>
      <c r="F127" s="28">
        <v>800</v>
      </c>
      <c r="G127" s="28">
        <v>200</v>
      </c>
      <c r="H127" s="28">
        <v>200</v>
      </c>
      <c r="I127" s="28">
        <v>0</v>
      </c>
      <c r="J127" s="28">
        <v>0</v>
      </c>
      <c r="K127" s="28">
        <v>400</v>
      </c>
      <c r="L127" s="28">
        <v>0</v>
      </c>
      <c r="M127" s="28">
        <v>0</v>
      </c>
      <c r="N127" s="28">
        <v>399.44999694824219</v>
      </c>
      <c r="O127" s="28">
        <v>0</v>
      </c>
      <c r="P127" s="28">
        <v>0</v>
      </c>
      <c r="Q127" s="28">
        <v>0</v>
      </c>
      <c r="R127" s="28">
        <v>0</v>
      </c>
      <c r="S127" s="28">
        <v>250</v>
      </c>
      <c r="T127" s="28">
        <v>0</v>
      </c>
      <c r="U127" s="28">
        <v>0</v>
      </c>
      <c r="V127" s="28">
        <v>0</v>
      </c>
      <c r="W127" s="28">
        <v>0</v>
      </c>
      <c r="X127" s="28">
        <v>44.919998168945313</v>
      </c>
      <c r="Y127" s="28">
        <v>125</v>
      </c>
      <c r="Z127" s="28">
        <v>0</v>
      </c>
      <c r="AA127" s="28">
        <v>0</v>
      </c>
      <c r="AB127" s="28">
        <v>0</v>
      </c>
      <c r="AC127" s="28">
        <v>0</v>
      </c>
      <c r="AD127" s="28">
        <v>0</v>
      </c>
      <c r="AE127" s="28">
        <v>240</v>
      </c>
      <c r="AF127" s="28">
        <v>14.25</v>
      </c>
      <c r="AG127" s="28">
        <v>200.250004529953</v>
      </c>
      <c r="AH127" s="28">
        <v>524.96585539396233</v>
      </c>
      <c r="AI127" s="28">
        <v>299.97382252740357</v>
      </c>
      <c r="AJ127" s="28">
        <v>81.292000100016594</v>
      </c>
      <c r="AK127" s="28">
        <v>25.550000265240669</v>
      </c>
      <c r="AL127" s="30" t="str">
        <f t="shared" si="89"/>
        <v>Suite 5 CBI</v>
      </c>
      <c r="AM127" s="27">
        <v>2033</v>
      </c>
      <c r="AN127" s="35">
        <f t="shared" si="90"/>
        <v>824.93967792136596</v>
      </c>
      <c r="AO127" s="35">
        <f t="shared" si="91"/>
        <v>275.55000026524067</v>
      </c>
      <c r="AP127" s="35">
        <f t="shared" si="92"/>
        <v>321.29200010001659</v>
      </c>
      <c r="AQ127" s="35">
        <f t="shared" si="81"/>
        <v>200.250004529953</v>
      </c>
      <c r="AR127" s="35">
        <f t="shared" si="82"/>
        <v>59.169998168945313</v>
      </c>
      <c r="AS127" s="35">
        <f t="shared" si="83"/>
        <v>0</v>
      </c>
      <c r="AT127" s="35">
        <f t="shared" si="93"/>
        <v>399.44999694824219</v>
      </c>
      <c r="AU127" s="35">
        <f t="shared" si="84"/>
        <v>1600</v>
      </c>
      <c r="AV127" s="35">
        <f t="shared" si="85"/>
        <v>125</v>
      </c>
      <c r="AW127" s="35">
        <f t="shared" si="86"/>
        <v>0</v>
      </c>
      <c r="AX127" s="35">
        <f t="shared" si="87"/>
        <v>273.40000152587891</v>
      </c>
      <c r="AY127" s="35">
        <f t="shared" si="88"/>
        <v>4079.0516794596424</v>
      </c>
      <c r="BA127" s="27">
        <v>2033</v>
      </c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</row>
    <row r="128" spans="2:68" x14ac:dyDescent="0.25">
      <c r="B128" s="25">
        <v>2034</v>
      </c>
      <c r="C128" s="26">
        <v>0</v>
      </c>
      <c r="D128" s="26">
        <v>474</v>
      </c>
      <c r="E128" s="26">
        <v>36.400001525878899</v>
      </c>
      <c r="F128" s="26">
        <v>800</v>
      </c>
      <c r="G128" s="26">
        <v>200</v>
      </c>
      <c r="H128" s="26">
        <v>200</v>
      </c>
      <c r="I128" s="26">
        <v>0</v>
      </c>
      <c r="J128" s="26">
        <v>0</v>
      </c>
      <c r="K128" s="26">
        <v>400</v>
      </c>
      <c r="L128" s="26">
        <v>0</v>
      </c>
      <c r="M128" s="26">
        <v>0</v>
      </c>
      <c r="N128" s="26">
        <v>499.25</v>
      </c>
      <c r="O128" s="26">
        <v>0</v>
      </c>
      <c r="P128" s="26">
        <v>0</v>
      </c>
      <c r="Q128" s="26">
        <v>0</v>
      </c>
      <c r="R128" s="26">
        <v>0</v>
      </c>
      <c r="S128" s="26">
        <v>250</v>
      </c>
      <c r="T128" s="26">
        <v>0</v>
      </c>
      <c r="U128" s="26">
        <v>0</v>
      </c>
      <c r="V128" s="26">
        <v>0</v>
      </c>
      <c r="W128" s="26">
        <v>0</v>
      </c>
      <c r="X128" s="26">
        <v>48.389999389648438</v>
      </c>
      <c r="Y128" s="26">
        <v>125</v>
      </c>
      <c r="Z128" s="26">
        <v>0</v>
      </c>
      <c r="AA128" s="26">
        <v>0</v>
      </c>
      <c r="AB128" s="26">
        <v>0</v>
      </c>
      <c r="AC128" s="26">
        <v>0</v>
      </c>
      <c r="AD128" s="26">
        <v>0</v>
      </c>
      <c r="AE128" s="26">
        <v>270</v>
      </c>
      <c r="AF128" s="26">
        <v>15.340000152587891</v>
      </c>
      <c r="AG128" s="26">
        <v>202.68000251054764</v>
      </c>
      <c r="AH128" s="26">
        <v>555.72839171180271</v>
      </c>
      <c r="AI128" s="26">
        <v>348.29111263068853</v>
      </c>
      <c r="AJ128" s="26">
        <v>81.292000100016594</v>
      </c>
      <c r="AK128" s="26">
        <v>25.550000265240669</v>
      </c>
      <c r="AL128" s="30" t="str">
        <f t="shared" si="89"/>
        <v>Suite 5 CBI</v>
      </c>
      <c r="AM128" s="25">
        <v>2034</v>
      </c>
      <c r="AN128" s="34">
        <f t="shared" si="90"/>
        <v>904.01950434249125</v>
      </c>
      <c r="AO128" s="34">
        <f t="shared" si="91"/>
        <v>275.55000026524067</v>
      </c>
      <c r="AP128" s="34">
        <f t="shared" si="92"/>
        <v>351.29200010001659</v>
      </c>
      <c r="AQ128" s="34">
        <f t="shared" si="81"/>
        <v>202.68000251054764</v>
      </c>
      <c r="AR128" s="34">
        <f t="shared" si="82"/>
        <v>63.729999542236328</v>
      </c>
      <c r="AS128" s="34">
        <f t="shared" si="83"/>
        <v>0</v>
      </c>
      <c r="AT128" s="34">
        <f t="shared" si="93"/>
        <v>499.25</v>
      </c>
      <c r="AU128" s="34">
        <f t="shared" si="84"/>
        <v>1600</v>
      </c>
      <c r="AV128" s="34">
        <f t="shared" si="85"/>
        <v>125</v>
      </c>
      <c r="AW128" s="34">
        <f t="shared" si="86"/>
        <v>0</v>
      </c>
      <c r="AX128" s="34">
        <f t="shared" si="87"/>
        <v>510.40000152587891</v>
      </c>
      <c r="AY128" s="34">
        <f t="shared" si="88"/>
        <v>4531.9215082864112</v>
      </c>
      <c r="BA128" s="25">
        <v>2034</v>
      </c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</row>
    <row r="129" spans="2:68" x14ac:dyDescent="0.25">
      <c r="B129" s="27">
        <v>2035</v>
      </c>
      <c r="C129" s="28">
        <v>0</v>
      </c>
      <c r="D129" s="28">
        <v>474</v>
      </c>
      <c r="E129" s="28">
        <v>36.400001525878899</v>
      </c>
      <c r="F129" s="28">
        <v>800</v>
      </c>
      <c r="G129" s="28">
        <v>200</v>
      </c>
      <c r="H129" s="28">
        <v>200</v>
      </c>
      <c r="I129" s="28">
        <v>0</v>
      </c>
      <c r="J129" s="28">
        <v>0</v>
      </c>
      <c r="K129" s="28">
        <v>400</v>
      </c>
      <c r="L129" s="28">
        <v>0</v>
      </c>
      <c r="M129" s="28">
        <v>0</v>
      </c>
      <c r="N129" s="28">
        <v>599</v>
      </c>
      <c r="O129" s="28">
        <v>0</v>
      </c>
      <c r="P129" s="28">
        <v>0</v>
      </c>
      <c r="Q129" s="28">
        <v>0</v>
      </c>
      <c r="R129" s="28">
        <v>0</v>
      </c>
      <c r="S129" s="28">
        <v>250</v>
      </c>
      <c r="T129" s="28">
        <v>0</v>
      </c>
      <c r="U129" s="28">
        <v>0</v>
      </c>
      <c r="V129" s="28">
        <v>0</v>
      </c>
      <c r="W129" s="28">
        <v>0</v>
      </c>
      <c r="X129" s="28">
        <v>51.919998168945313</v>
      </c>
      <c r="Y129" s="28">
        <v>250</v>
      </c>
      <c r="Z129" s="28">
        <v>0</v>
      </c>
      <c r="AA129" s="28">
        <v>0</v>
      </c>
      <c r="AB129" s="28">
        <v>0</v>
      </c>
      <c r="AC129" s="28">
        <v>0</v>
      </c>
      <c r="AD129" s="28">
        <v>0</v>
      </c>
      <c r="AE129" s="28">
        <v>300</v>
      </c>
      <c r="AF129" s="28">
        <v>16.469999313354489</v>
      </c>
      <c r="AG129" s="28">
        <v>205.21999967098236</v>
      </c>
      <c r="AH129" s="28">
        <v>584.11534265681462</v>
      </c>
      <c r="AI129" s="28">
        <v>390.7691705807274</v>
      </c>
      <c r="AJ129" s="28">
        <v>81.292000100016594</v>
      </c>
      <c r="AK129" s="28">
        <v>25.550000265240669</v>
      </c>
      <c r="AL129" s="30" t="str">
        <f t="shared" si="89"/>
        <v>Suite 5 CBI</v>
      </c>
      <c r="AM129" s="27">
        <v>2035</v>
      </c>
      <c r="AN129" s="35">
        <f t="shared" si="90"/>
        <v>974.88451323754202</v>
      </c>
      <c r="AO129" s="35">
        <f t="shared" si="91"/>
        <v>275.55000026524067</v>
      </c>
      <c r="AP129" s="35">
        <f t="shared" si="92"/>
        <v>381.29200010001659</v>
      </c>
      <c r="AQ129" s="35">
        <f t="shared" si="81"/>
        <v>205.21999967098236</v>
      </c>
      <c r="AR129" s="35">
        <f t="shared" si="82"/>
        <v>68.389997482299805</v>
      </c>
      <c r="AS129" s="35">
        <f t="shared" si="83"/>
        <v>0</v>
      </c>
      <c r="AT129" s="35">
        <f t="shared" si="93"/>
        <v>599</v>
      </c>
      <c r="AU129" s="35">
        <f t="shared" si="84"/>
        <v>1600</v>
      </c>
      <c r="AV129" s="35">
        <f t="shared" si="85"/>
        <v>250</v>
      </c>
      <c r="AW129" s="35">
        <f t="shared" si="86"/>
        <v>0</v>
      </c>
      <c r="AX129" s="35">
        <f t="shared" si="87"/>
        <v>510.40000152587891</v>
      </c>
      <c r="AY129" s="35">
        <f t="shared" si="88"/>
        <v>4864.7365122819601</v>
      </c>
      <c r="BA129" s="27">
        <v>2035</v>
      </c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</row>
    <row r="130" spans="2:68" x14ac:dyDescent="0.25">
      <c r="B130" s="25">
        <v>2036</v>
      </c>
      <c r="C130" s="26">
        <v>0</v>
      </c>
      <c r="D130" s="26">
        <v>474</v>
      </c>
      <c r="E130" s="26">
        <v>36.400001525878899</v>
      </c>
      <c r="F130" s="26">
        <v>1000</v>
      </c>
      <c r="G130" s="26">
        <v>200</v>
      </c>
      <c r="H130" s="26">
        <v>200</v>
      </c>
      <c r="I130" s="26">
        <v>0</v>
      </c>
      <c r="J130" s="26">
        <v>0</v>
      </c>
      <c r="K130" s="26">
        <v>400</v>
      </c>
      <c r="L130" s="26">
        <v>0</v>
      </c>
      <c r="M130" s="26">
        <v>0</v>
      </c>
      <c r="N130" s="26">
        <v>598.69999694824219</v>
      </c>
      <c r="O130" s="26">
        <v>0</v>
      </c>
      <c r="P130" s="26">
        <v>0</v>
      </c>
      <c r="Q130" s="26">
        <v>0</v>
      </c>
      <c r="R130" s="26">
        <v>0</v>
      </c>
      <c r="S130" s="26">
        <v>250</v>
      </c>
      <c r="T130" s="26">
        <v>0</v>
      </c>
      <c r="U130" s="26">
        <v>0</v>
      </c>
      <c r="V130" s="26">
        <v>0</v>
      </c>
      <c r="W130" s="26">
        <v>0</v>
      </c>
      <c r="X130" s="26">
        <v>55.459999084472663</v>
      </c>
      <c r="Y130" s="26">
        <v>250</v>
      </c>
      <c r="Z130" s="26">
        <v>0</v>
      </c>
      <c r="AA130" s="26">
        <v>0</v>
      </c>
      <c r="AB130" s="26">
        <v>0</v>
      </c>
      <c r="AC130" s="26">
        <v>0</v>
      </c>
      <c r="AD130" s="26">
        <v>0</v>
      </c>
      <c r="AE130" s="26">
        <v>330</v>
      </c>
      <c r="AF130" s="26">
        <v>17.590000152587891</v>
      </c>
      <c r="AG130" s="26">
        <v>205.11000263690948</v>
      </c>
      <c r="AH130" s="26">
        <v>613.46955324942508</v>
      </c>
      <c r="AI130" s="26">
        <v>409.22194948772494</v>
      </c>
      <c r="AJ130" s="26">
        <v>81.292000100016594</v>
      </c>
      <c r="AK130" s="26">
        <v>25.550000265240669</v>
      </c>
      <c r="AL130" s="30" t="str">
        <f t="shared" si="89"/>
        <v>Suite 5 CBI</v>
      </c>
      <c r="AM130" s="25">
        <v>2036</v>
      </c>
      <c r="AN130" s="34">
        <f t="shared" si="90"/>
        <v>1022.69150273715</v>
      </c>
      <c r="AO130" s="34">
        <f t="shared" si="91"/>
        <v>275.55000026524067</v>
      </c>
      <c r="AP130" s="34">
        <f t="shared" si="92"/>
        <v>411.29200010001659</v>
      </c>
      <c r="AQ130" s="34">
        <f t="shared" si="81"/>
        <v>205.11000263690948</v>
      </c>
      <c r="AR130" s="34">
        <f t="shared" si="82"/>
        <v>73.049999237060547</v>
      </c>
      <c r="AS130" s="34">
        <f t="shared" si="83"/>
        <v>0</v>
      </c>
      <c r="AT130" s="34">
        <f t="shared" si="93"/>
        <v>598.69999694824219</v>
      </c>
      <c r="AU130" s="34">
        <f t="shared" si="84"/>
        <v>1800</v>
      </c>
      <c r="AV130" s="34">
        <f t="shared" si="85"/>
        <v>250</v>
      </c>
      <c r="AW130" s="34">
        <f t="shared" si="86"/>
        <v>0</v>
      </c>
      <c r="AX130" s="34">
        <f t="shared" si="87"/>
        <v>510.40000152587891</v>
      </c>
      <c r="AY130" s="34">
        <f t="shared" si="88"/>
        <v>5146.793503450499</v>
      </c>
      <c r="BA130" s="25">
        <v>2036</v>
      </c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</row>
    <row r="131" spans="2:68" x14ac:dyDescent="0.25">
      <c r="B131" s="27">
        <v>2037</v>
      </c>
      <c r="C131" s="28">
        <v>0</v>
      </c>
      <c r="D131" s="28">
        <v>474</v>
      </c>
      <c r="E131" s="28">
        <v>36.400001525878899</v>
      </c>
      <c r="F131" s="28">
        <v>1200</v>
      </c>
      <c r="G131" s="28">
        <v>200</v>
      </c>
      <c r="H131" s="28">
        <v>200</v>
      </c>
      <c r="I131" s="28">
        <v>0</v>
      </c>
      <c r="J131" s="28">
        <v>0</v>
      </c>
      <c r="K131" s="28">
        <v>400</v>
      </c>
      <c r="L131" s="28">
        <v>0</v>
      </c>
      <c r="M131" s="28">
        <v>0</v>
      </c>
      <c r="N131" s="28">
        <v>598.40000152587891</v>
      </c>
      <c r="O131" s="28">
        <v>0</v>
      </c>
      <c r="P131" s="28">
        <v>0</v>
      </c>
      <c r="Q131" s="28">
        <v>0</v>
      </c>
      <c r="R131" s="28">
        <v>0</v>
      </c>
      <c r="S131" s="28">
        <v>250</v>
      </c>
      <c r="T131" s="28">
        <v>0</v>
      </c>
      <c r="U131" s="28">
        <v>0</v>
      </c>
      <c r="V131" s="28">
        <v>0</v>
      </c>
      <c r="W131" s="28">
        <v>0</v>
      </c>
      <c r="X131" s="28">
        <v>58.759998321533203</v>
      </c>
      <c r="Y131" s="28">
        <v>250</v>
      </c>
      <c r="Z131" s="28">
        <v>0</v>
      </c>
      <c r="AA131" s="28">
        <v>0</v>
      </c>
      <c r="AB131" s="28">
        <v>0</v>
      </c>
      <c r="AC131" s="28">
        <v>0</v>
      </c>
      <c r="AD131" s="28">
        <v>0</v>
      </c>
      <c r="AE131" s="28">
        <v>360</v>
      </c>
      <c r="AF131" s="28">
        <v>18.629999160766602</v>
      </c>
      <c r="AG131" s="28">
        <v>203.74000132083893</v>
      </c>
      <c r="AH131" s="28">
        <v>641.82474307177631</v>
      </c>
      <c r="AI131" s="28">
        <v>455.13238293578956</v>
      </c>
      <c r="AJ131" s="28">
        <v>81.292000100016594</v>
      </c>
      <c r="AK131" s="28">
        <v>25.550000265240669</v>
      </c>
      <c r="AL131" s="30" t="str">
        <f t="shared" si="89"/>
        <v>Suite 5 CBI</v>
      </c>
      <c r="AM131" s="27">
        <v>2037</v>
      </c>
      <c r="AN131" s="35">
        <f t="shared" si="90"/>
        <v>1096.9571260075659</v>
      </c>
      <c r="AO131" s="35">
        <f t="shared" si="91"/>
        <v>275.55000026524067</v>
      </c>
      <c r="AP131" s="35">
        <f t="shared" si="92"/>
        <v>441.29200010001659</v>
      </c>
      <c r="AQ131" s="35">
        <f t="shared" si="81"/>
        <v>203.74000132083893</v>
      </c>
      <c r="AR131" s="35">
        <f t="shared" si="82"/>
        <v>77.389997482299805</v>
      </c>
      <c r="AS131" s="35">
        <f t="shared" si="83"/>
        <v>0</v>
      </c>
      <c r="AT131" s="35">
        <f t="shared" si="93"/>
        <v>598.40000152587891</v>
      </c>
      <c r="AU131" s="35">
        <f t="shared" si="84"/>
        <v>2000</v>
      </c>
      <c r="AV131" s="35">
        <f t="shared" si="85"/>
        <v>250</v>
      </c>
      <c r="AW131" s="35">
        <f t="shared" si="86"/>
        <v>0</v>
      </c>
      <c r="AX131" s="35">
        <f t="shared" si="87"/>
        <v>510.40000152587891</v>
      </c>
      <c r="AY131" s="35">
        <f t="shared" si="88"/>
        <v>5453.7291282277201</v>
      </c>
      <c r="BA131" s="27">
        <v>2037</v>
      </c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</row>
    <row r="132" spans="2:68" x14ac:dyDescent="0.25">
      <c r="B132" s="25">
        <v>2038</v>
      </c>
      <c r="C132" s="26">
        <v>0</v>
      </c>
      <c r="D132" s="26">
        <v>474</v>
      </c>
      <c r="E132" s="26">
        <v>36.400001525878899</v>
      </c>
      <c r="F132" s="26">
        <v>1300</v>
      </c>
      <c r="G132" s="26">
        <v>200</v>
      </c>
      <c r="H132" s="26">
        <v>200</v>
      </c>
      <c r="I132" s="26">
        <v>0</v>
      </c>
      <c r="J132" s="26">
        <v>0</v>
      </c>
      <c r="K132" s="26">
        <v>400</v>
      </c>
      <c r="L132" s="26">
        <v>0</v>
      </c>
      <c r="M132" s="26">
        <v>0</v>
      </c>
      <c r="N132" s="26">
        <v>598.09999847412109</v>
      </c>
      <c r="O132" s="26">
        <v>0</v>
      </c>
      <c r="P132" s="26">
        <v>0</v>
      </c>
      <c r="Q132" s="26">
        <v>0</v>
      </c>
      <c r="R132" s="26">
        <v>0</v>
      </c>
      <c r="S132" s="26">
        <v>250</v>
      </c>
      <c r="T132" s="26">
        <v>0</v>
      </c>
      <c r="U132" s="26">
        <v>0</v>
      </c>
      <c r="V132" s="26">
        <v>0</v>
      </c>
      <c r="W132" s="26">
        <v>0</v>
      </c>
      <c r="X132" s="26">
        <v>62.220001220703118</v>
      </c>
      <c r="Y132" s="26">
        <v>250</v>
      </c>
      <c r="Z132" s="26">
        <v>0</v>
      </c>
      <c r="AA132" s="26">
        <v>0</v>
      </c>
      <c r="AB132" s="26">
        <v>0</v>
      </c>
      <c r="AC132" s="26">
        <v>0</v>
      </c>
      <c r="AD132" s="26">
        <v>0</v>
      </c>
      <c r="AE132" s="26">
        <v>390</v>
      </c>
      <c r="AF132" s="26">
        <v>19.729999542236332</v>
      </c>
      <c r="AG132" s="26">
        <v>202.2799990773201</v>
      </c>
      <c r="AH132" s="26">
        <v>668.61546698234986</v>
      </c>
      <c r="AI132" s="26">
        <v>503.62199163829791</v>
      </c>
      <c r="AJ132" s="26">
        <v>81.292000100016594</v>
      </c>
      <c r="AK132" s="26">
        <v>25.550000265240669</v>
      </c>
      <c r="AL132" s="30" t="str">
        <f t="shared" si="89"/>
        <v>Suite 5 CBI</v>
      </c>
      <c r="AM132" s="25">
        <v>2038</v>
      </c>
      <c r="AN132" s="34">
        <f t="shared" si="90"/>
        <v>1172.2374586206479</v>
      </c>
      <c r="AO132" s="34">
        <f t="shared" si="91"/>
        <v>275.55000026524067</v>
      </c>
      <c r="AP132" s="34">
        <f t="shared" si="92"/>
        <v>471.29200010001659</v>
      </c>
      <c r="AQ132" s="34">
        <f t="shared" si="81"/>
        <v>202.2799990773201</v>
      </c>
      <c r="AR132" s="34">
        <f t="shared" si="82"/>
        <v>81.950000762939453</v>
      </c>
      <c r="AS132" s="34">
        <f t="shared" si="83"/>
        <v>0</v>
      </c>
      <c r="AT132" s="34">
        <f t="shared" si="93"/>
        <v>598.09999847412109</v>
      </c>
      <c r="AU132" s="34">
        <f t="shared" si="84"/>
        <v>2100</v>
      </c>
      <c r="AV132" s="34">
        <f t="shared" si="85"/>
        <v>250</v>
      </c>
      <c r="AW132" s="34">
        <f t="shared" si="86"/>
        <v>0</v>
      </c>
      <c r="AX132" s="34">
        <f t="shared" si="87"/>
        <v>510.40000152587891</v>
      </c>
      <c r="AY132" s="34">
        <f t="shared" si="88"/>
        <v>5661.8094588261647</v>
      </c>
      <c r="BA132" s="25">
        <v>2038</v>
      </c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</row>
    <row r="133" spans="2:68" x14ac:dyDescent="0.25">
      <c r="B133" s="27">
        <v>2039</v>
      </c>
      <c r="C133" s="28">
        <v>0</v>
      </c>
      <c r="D133" s="28">
        <v>474</v>
      </c>
      <c r="E133" s="28">
        <v>54.600002288818345</v>
      </c>
      <c r="F133" s="28">
        <v>1400</v>
      </c>
      <c r="G133" s="28">
        <v>200</v>
      </c>
      <c r="H133" s="28">
        <v>200</v>
      </c>
      <c r="I133" s="28">
        <v>0</v>
      </c>
      <c r="J133" s="28">
        <v>0</v>
      </c>
      <c r="K133" s="28">
        <v>400</v>
      </c>
      <c r="L133" s="28">
        <v>0</v>
      </c>
      <c r="M133" s="28">
        <v>0</v>
      </c>
      <c r="N133" s="28">
        <v>597.80000305175781</v>
      </c>
      <c r="O133" s="28">
        <v>0</v>
      </c>
      <c r="P133" s="28">
        <v>0</v>
      </c>
      <c r="Q133" s="28">
        <v>0</v>
      </c>
      <c r="R133" s="28">
        <v>0</v>
      </c>
      <c r="S133" s="28">
        <v>250</v>
      </c>
      <c r="T133" s="28">
        <v>75</v>
      </c>
      <c r="U133" s="28">
        <v>0</v>
      </c>
      <c r="V133" s="28">
        <v>0</v>
      </c>
      <c r="W133" s="28">
        <v>0</v>
      </c>
      <c r="X133" s="28">
        <v>65.650001525878906</v>
      </c>
      <c r="Y133" s="28">
        <v>250</v>
      </c>
      <c r="Z133" s="28">
        <v>0</v>
      </c>
      <c r="AA133" s="28">
        <v>0</v>
      </c>
      <c r="AB133" s="28">
        <v>0</v>
      </c>
      <c r="AC133" s="28">
        <v>0</v>
      </c>
      <c r="AD133" s="28">
        <v>0</v>
      </c>
      <c r="AE133" s="28">
        <v>420</v>
      </c>
      <c r="AF133" s="28">
        <v>20.819999694824219</v>
      </c>
      <c r="AG133" s="28">
        <v>203.30000323057175</v>
      </c>
      <c r="AH133" s="28">
        <v>695.50587983569119</v>
      </c>
      <c r="AI133" s="28">
        <v>567.04502237397264</v>
      </c>
      <c r="AJ133" s="28">
        <v>81.292000100016594</v>
      </c>
      <c r="AK133" s="28">
        <v>25.550000265240669</v>
      </c>
      <c r="AL133" s="30" t="str">
        <f t="shared" si="89"/>
        <v>Suite 5 CBI</v>
      </c>
      <c r="AM133" s="27">
        <v>2039</v>
      </c>
      <c r="AN133" s="35">
        <f t="shared" si="90"/>
        <v>1262.5509022096639</v>
      </c>
      <c r="AO133" s="35">
        <f t="shared" si="91"/>
        <v>350.55000026524067</v>
      </c>
      <c r="AP133" s="35">
        <f t="shared" si="92"/>
        <v>501.29200010001659</v>
      </c>
      <c r="AQ133" s="35">
        <f t="shared" si="81"/>
        <v>203.30000323057175</v>
      </c>
      <c r="AR133" s="35">
        <f t="shared" si="82"/>
        <v>86.470001220703125</v>
      </c>
      <c r="AS133" s="35">
        <f t="shared" si="83"/>
        <v>0</v>
      </c>
      <c r="AT133" s="35">
        <f t="shared" si="93"/>
        <v>597.80000305175781</v>
      </c>
      <c r="AU133" s="35">
        <f t="shared" si="84"/>
        <v>2200</v>
      </c>
      <c r="AV133" s="35">
        <f t="shared" si="85"/>
        <v>250</v>
      </c>
      <c r="AW133" s="35">
        <f t="shared" si="86"/>
        <v>0</v>
      </c>
      <c r="AX133" s="35">
        <f t="shared" si="87"/>
        <v>528.60000228881836</v>
      </c>
      <c r="AY133" s="35">
        <f t="shared" si="88"/>
        <v>5980.5629123667723</v>
      </c>
      <c r="BA133" s="27">
        <v>2039</v>
      </c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</row>
    <row r="134" spans="2:68" x14ac:dyDescent="0.25">
      <c r="B134" s="25">
        <v>2040</v>
      </c>
      <c r="C134" s="26">
        <v>0</v>
      </c>
      <c r="D134" s="26">
        <v>474</v>
      </c>
      <c r="E134" s="26">
        <v>54.600002288818345</v>
      </c>
      <c r="F134" s="26">
        <v>1500</v>
      </c>
      <c r="G134" s="26">
        <v>200</v>
      </c>
      <c r="H134" s="26">
        <v>200</v>
      </c>
      <c r="I134" s="26">
        <v>0</v>
      </c>
      <c r="J134" s="26">
        <v>0</v>
      </c>
      <c r="K134" s="26">
        <v>400</v>
      </c>
      <c r="L134" s="26">
        <v>0</v>
      </c>
      <c r="M134" s="26">
        <v>0</v>
      </c>
      <c r="N134" s="26">
        <v>597.5</v>
      </c>
      <c r="O134" s="26">
        <v>0</v>
      </c>
      <c r="P134" s="26">
        <v>0</v>
      </c>
      <c r="Q134" s="26">
        <v>0</v>
      </c>
      <c r="R134" s="26">
        <v>0</v>
      </c>
      <c r="S134" s="26">
        <v>250</v>
      </c>
      <c r="T134" s="26">
        <v>275</v>
      </c>
      <c r="U134" s="26">
        <v>0</v>
      </c>
      <c r="V134" s="26">
        <v>0</v>
      </c>
      <c r="W134" s="26">
        <v>0</v>
      </c>
      <c r="X134" s="26">
        <v>69.120002746582031</v>
      </c>
      <c r="Y134" s="26">
        <v>250</v>
      </c>
      <c r="Z134" s="26">
        <v>0</v>
      </c>
      <c r="AA134" s="26">
        <v>0</v>
      </c>
      <c r="AB134" s="26">
        <v>0</v>
      </c>
      <c r="AC134" s="26">
        <v>0</v>
      </c>
      <c r="AD134" s="26">
        <v>0</v>
      </c>
      <c r="AE134" s="26">
        <v>450</v>
      </c>
      <c r="AF134" s="26">
        <v>21.920000076293949</v>
      </c>
      <c r="AG134" s="26">
        <v>205.51999998092651</v>
      </c>
      <c r="AH134" s="26">
        <v>719.66706749705361</v>
      </c>
      <c r="AI134" s="26">
        <v>636.13926884471721</v>
      </c>
      <c r="AJ134" s="26">
        <v>81.292000100016594</v>
      </c>
      <c r="AK134" s="26">
        <v>25.550000265240669</v>
      </c>
      <c r="AL134" s="30" t="str">
        <f t="shared" si="89"/>
        <v>Suite 5 CBI</v>
      </c>
      <c r="AM134" s="25">
        <v>2040</v>
      </c>
      <c r="AN134" s="34">
        <f t="shared" si="90"/>
        <v>1355.8063363417709</v>
      </c>
      <c r="AO134" s="34">
        <f t="shared" si="91"/>
        <v>550.55000026524067</v>
      </c>
      <c r="AP134" s="34">
        <f t="shared" si="92"/>
        <v>531.29200010001659</v>
      </c>
      <c r="AQ134" s="34">
        <f t="shared" si="81"/>
        <v>205.51999998092651</v>
      </c>
      <c r="AR134" s="34">
        <f t="shared" si="82"/>
        <v>91.040002822875977</v>
      </c>
      <c r="AS134" s="34">
        <f t="shared" si="83"/>
        <v>0</v>
      </c>
      <c r="AT134" s="34">
        <f t="shared" si="93"/>
        <v>597.5</v>
      </c>
      <c r="AU134" s="34">
        <f t="shared" si="84"/>
        <v>2300</v>
      </c>
      <c r="AV134" s="34">
        <f t="shared" si="85"/>
        <v>250</v>
      </c>
      <c r="AW134" s="34">
        <f t="shared" si="86"/>
        <v>0</v>
      </c>
      <c r="AX134" s="34">
        <f t="shared" si="87"/>
        <v>528.60000228881836</v>
      </c>
      <c r="AY134" s="34">
        <f t="shared" si="88"/>
        <v>6410.3083417996495</v>
      </c>
      <c r="BA134" s="25">
        <v>2040</v>
      </c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</row>
    <row r="135" spans="2:68" x14ac:dyDescent="0.25">
      <c r="B135" s="27">
        <v>2041</v>
      </c>
      <c r="C135" s="28">
        <v>0</v>
      </c>
      <c r="D135" s="28">
        <v>474</v>
      </c>
      <c r="E135" s="28">
        <v>54.600002288818345</v>
      </c>
      <c r="F135" s="28">
        <v>1500</v>
      </c>
      <c r="G135" s="28">
        <v>200</v>
      </c>
      <c r="H135" s="28">
        <v>200</v>
      </c>
      <c r="I135" s="28">
        <v>0</v>
      </c>
      <c r="J135" s="28">
        <v>0</v>
      </c>
      <c r="K135" s="28">
        <v>400</v>
      </c>
      <c r="L135" s="28">
        <v>0</v>
      </c>
      <c r="M135" s="28">
        <v>100</v>
      </c>
      <c r="N135" s="28">
        <v>597.19999694824219</v>
      </c>
      <c r="O135" s="28">
        <v>0</v>
      </c>
      <c r="P135" s="28">
        <v>0</v>
      </c>
      <c r="Q135" s="28">
        <v>0</v>
      </c>
      <c r="R135" s="28">
        <v>0</v>
      </c>
      <c r="S135" s="28">
        <v>250</v>
      </c>
      <c r="T135" s="28">
        <v>375</v>
      </c>
      <c r="U135" s="28">
        <v>0</v>
      </c>
      <c r="V135" s="28">
        <v>0</v>
      </c>
      <c r="W135" s="28">
        <v>0</v>
      </c>
      <c r="X135" s="28">
        <v>72.769996643066406</v>
      </c>
      <c r="Y135" s="28">
        <v>250</v>
      </c>
      <c r="Z135" s="28">
        <v>0</v>
      </c>
      <c r="AA135" s="28">
        <v>0</v>
      </c>
      <c r="AB135" s="28">
        <v>15</v>
      </c>
      <c r="AC135" s="28">
        <v>0</v>
      </c>
      <c r="AD135" s="28">
        <v>0</v>
      </c>
      <c r="AE135" s="28">
        <v>480</v>
      </c>
      <c r="AF135" s="28">
        <v>23.079999923706051</v>
      </c>
      <c r="AG135" s="28">
        <v>207.86999678611755</v>
      </c>
      <c r="AH135" s="28">
        <v>740.23613767052893</v>
      </c>
      <c r="AI135" s="28">
        <v>680.74249458323834</v>
      </c>
      <c r="AJ135" s="28">
        <v>81.292000100016594</v>
      </c>
      <c r="AK135" s="28">
        <v>25.550000265240669</v>
      </c>
      <c r="AL135" s="30" t="str">
        <f t="shared" si="89"/>
        <v>Suite 5 CBI</v>
      </c>
      <c r="AM135" s="27">
        <v>2041</v>
      </c>
      <c r="AN135" s="35">
        <f t="shared" si="90"/>
        <v>1420.9786322537673</v>
      </c>
      <c r="AO135" s="35">
        <f t="shared" si="91"/>
        <v>650.55000026524067</v>
      </c>
      <c r="AP135" s="35">
        <f t="shared" si="92"/>
        <v>561.29200010001659</v>
      </c>
      <c r="AQ135" s="35">
        <f t="shared" si="81"/>
        <v>207.86999678611755</v>
      </c>
      <c r="AR135" s="35">
        <f t="shared" si="82"/>
        <v>95.849996566772461</v>
      </c>
      <c r="AS135" s="35">
        <f t="shared" si="83"/>
        <v>15</v>
      </c>
      <c r="AT135" s="35">
        <f t="shared" si="93"/>
        <v>597.19999694824219</v>
      </c>
      <c r="AU135" s="35">
        <f t="shared" si="84"/>
        <v>2400</v>
      </c>
      <c r="AV135" s="35">
        <f t="shared" si="85"/>
        <v>250</v>
      </c>
      <c r="AW135" s="35">
        <f t="shared" si="86"/>
        <v>0</v>
      </c>
      <c r="AX135" s="35">
        <f t="shared" si="87"/>
        <v>528.60000228881836</v>
      </c>
      <c r="AY135" s="35">
        <f t="shared" si="88"/>
        <v>6727.3406252089753</v>
      </c>
      <c r="BA135" s="27">
        <v>2041</v>
      </c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</row>
    <row r="136" spans="2:68" x14ac:dyDescent="0.25">
      <c r="B136" s="25">
        <v>2042</v>
      </c>
      <c r="C136" s="26">
        <v>0</v>
      </c>
      <c r="D136" s="26">
        <v>474</v>
      </c>
      <c r="E136" s="26">
        <v>54.600002288818345</v>
      </c>
      <c r="F136" s="26">
        <v>1600</v>
      </c>
      <c r="G136" s="26">
        <v>200</v>
      </c>
      <c r="H136" s="26">
        <v>200</v>
      </c>
      <c r="I136" s="26">
        <v>0</v>
      </c>
      <c r="J136" s="26">
        <v>0</v>
      </c>
      <c r="K136" s="26">
        <v>400</v>
      </c>
      <c r="L136" s="26">
        <v>0</v>
      </c>
      <c r="M136" s="26">
        <v>200</v>
      </c>
      <c r="N136" s="26">
        <v>596.90000152587891</v>
      </c>
      <c r="O136" s="26">
        <v>0</v>
      </c>
      <c r="P136" s="26">
        <v>0</v>
      </c>
      <c r="Q136" s="26">
        <v>0</v>
      </c>
      <c r="R136" s="26">
        <v>0</v>
      </c>
      <c r="S136" s="26">
        <v>250</v>
      </c>
      <c r="T136" s="26">
        <v>475</v>
      </c>
      <c r="U136" s="26">
        <v>50</v>
      </c>
      <c r="V136" s="26">
        <v>0</v>
      </c>
      <c r="W136" s="26">
        <v>0</v>
      </c>
      <c r="X136" s="26">
        <v>76.620002746582031</v>
      </c>
      <c r="Y136" s="26">
        <v>250</v>
      </c>
      <c r="Z136" s="26">
        <v>0</v>
      </c>
      <c r="AA136" s="26">
        <v>0</v>
      </c>
      <c r="AB136" s="26">
        <v>45</v>
      </c>
      <c r="AC136" s="26">
        <v>0</v>
      </c>
      <c r="AD136" s="26">
        <v>0</v>
      </c>
      <c r="AE136" s="26">
        <v>510</v>
      </c>
      <c r="AF136" s="26">
        <v>24.29999923706055</v>
      </c>
      <c r="AG136" s="26">
        <v>210.10999846458435</v>
      </c>
      <c r="AH136" s="26">
        <v>759.45953472884207</v>
      </c>
      <c r="AI136" s="26">
        <v>730.24621203573145</v>
      </c>
      <c r="AJ136" s="26">
        <v>81.292000100016594</v>
      </c>
      <c r="AK136" s="26">
        <v>25.550000265240669</v>
      </c>
      <c r="AL136" s="30" t="str">
        <f t="shared" si="89"/>
        <v>Suite 5 CBI</v>
      </c>
      <c r="AM136" s="25">
        <v>2042</v>
      </c>
      <c r="AN136" s="34">
        <f t="shared" si="90"/>
        <v>1489.7057467645736</v>
      </c>
      <c r="AO136" s="34">
        <f t="shared" si="91"/>
        <v>800.55000026524067</v>
      </c>
      <c r="AP136" s="34">
        <f t="shared" si="92"/>
        <v>591.29200010001659</v>
      </c>
      <c r="AQ136" s="34">
        <f t="shared" si="81"/>
        <v>210.10999846458435</v>
      </c>
      <c r="AR136" s="34">
        <f t="shared" si="82"/>
        <v>100.92000198364258</v>
      </c>
      <c r="AS136" s="34">
        <f t="shared" si="83"/>
        <v>45</v>
      </c>
      <c r="AT136" s="34">
        <f t="shared" si="93"/>
        <v>596.90000152587891</v>
      </c>
      <c r="AU136" s="34">
        <f t="shared" si="84"/>
        <v>2600</v>
      </c>
      <c r="AV136" s="34">
        <f t="shared" si="85"/>
        <v>250</v>
      </c>
      <c r="AW136" s="34">
        <f t="shared" si="86"/>
        <v>0</v>
      </c>
      <c r="AX136" s="34">
        <f t="shared" si="87"/>
        <v>528.60000228881836</v>
      </c>
      <c r="AY136" s="34">
        <f t="shared" si="88"/>
        <v>7213.0777513927551</v>
      </c>
      <c r="BA136" s="25">
        <v>2042</v>
      </c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  <c r="BM136" s="34"/>
    </row>
    <row r="137" spans="2:68" x14ac:dyDescent="0.25">
      <c r="B137" s="27">
        <v>2043</v>
      </c>
      <c r="C137" s="28">
        <v>0</v>
      </c>
      <c r="D137" s="28">
        <v>711</v>
      </c>
      <c r="E137" s="28">
        <v>54.600002288818345</v>
      </c>
      <c r="F137" s="28">
        <v>1800</v>
      </c>
      <c r="G137" s="28">
        <v>200</v>
      </c>
      <c r="H137" s="28">
        <v>200</v>
      </c>
      <c r="I137" s="28">
        <v>0</v>
      </c>
      <c r="J137" s="28">
        <v>0</v>
      </c>
      <c r="K137" s="28">
        <v>400</v>
      </c>
      <c r="L137" s="28">
        <v>0</v>
      </c>
      <c r="M137" s="28">
        <v>300</v>
      </c>
      <c r="N137" s="28">
        <v>596.59999847412109</v>
      </c>
      <c r="O137" s="28">
        <v>0</v>
      </c>
      <c r="P137" s="28">
        <v>0</v>
      </c>
      <c r="Q137" s="28">
        <v>0</v>
      </c>
      <c r="R137" s="28">
        <v>0</v>
      </c>
      <c r="S137" s="28">
        <v>250</v>
      </c>
      <c r="T137" s="28">
        <v>475</v>
      </c>
      <c r="U137" s="28">
        <v>50</v>
      </c>
      <c r="V137" s="28">
        <v>0</v>
      </c>
      <c r="W137" s="28">
        <v>0</v>
      </c>
      <c r="X137" s="28">
        <v>80.669998168945313</v>
      </c>
      <c r="Y137" s="28">
        <v>250</v>
      </c>
      <c r="Z137" s="28">
        <v>0</v>
      </c>
      <c r="AA137" s="28">
        <v>0</v>
      </c>
      <c r="AB137" s="28">
        <v>45</v>
      </c>
      <c r="AC137" s="28">
        <v>0</v>
      </c>
      <c r="AD137" s="28">
        <v>0</v>
      </c>
      <c r="AE137" s="28">
        <v>540</v>
      </c>
      <c r="AF137" s="28">
        <v>25.579999923706051</v>
      </c>
      <c r="AG137" s="28">
        <v>212.35000276565552</v>
      </c>
      <c r="AH137" s="28">
        <v>775.01290651765703</v>
      </c>
      <c r="AI137" s="28">
        <v>798.28595556854293</v>
      </c>
      <c r="AJ137" s="28">
        <v>81.292000100016594</v>
      </c>
      <c r="AK137" s="28">
        <v>25.550000265240669</v>
      </c>
      <c r="AL137" s="30" t="str">
        <f t="shared" si="89"/>
        <v>Suite 5 CBI</v>
      </c>
      <c r="AM137" s="27">
        <v>2043</v>
      </c>
      <c r="AN137" s="35">
        <f t="shared" si="90"/>
        <v>1573.2988620862</v>
      </c>
      <c r="AO137" s="35">
        <f t="shared" si="91"/>
        <v>800.55000026524067</v>
      </c>
      <c r="AP137" s="35">
        <f t="shared" si="92"/>
        <v>621.29200010001659</v>
      </c>
      <c r="AQ137" s="35">
        <f t="shared" si="81"/>
        <v>212.35000276565552</v>
      </c>
      <c r="AR137" s="35">
        <f t="shared" si="82"/>
        <v>106.24999809265137</v>
      </c>
      <c r="AS137" s="35">
        <f t="shared" si="83"/>
        <v>45</v>
      </c>
      <c r="AT137" s="35">
        <f t="shared" si="93"/>
        <v>596.59999847412109</v>
      </c>
      <c r="AU137" s="35">
        <f t="shared" si="84"/>
        <v>2900</v>
      </c>
      <c r="AV137" s="35">
        <f t="shared" si="85"/>
        <v>250</v>
      </c>
      <c r="AW137" s="35">
        <f t="shared" si="86"/>
        <v>0</v>
      </c>
      <c r="AX137" s="35">
        <f t="shared" si="87"/>
        <v>765.60000228881836</v>
      </c>
      <c r="AY137" s="35">
        <f t="shared" si="88"/>
        <v>7870.9408640727033</v>
      </c>
      <c r="BA137" s="27">
        <v>2043</v>
      </c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</row>
    <row r="138" spans="2:68" x14ac:dyDescent="0.25">
      <c r="B138" s="25">
        <v>2044</v>
      </c>
      <c r="C138" s="26">
        <v>0</v>
      </c>
      <c r="D138" s="26">
        <v>711</v>
      </c>
      <c r="E138" s="26">
        <v>54.600002288818345</v>
      </c>
      <c r="F138" s="26">
        <v>1800</v>
      </c>
      <c r="G138" s="26">
        <v>200</v>
      </c>
      <c r="H138" s="26">
        <v>200</v>
      </c>
      <c r="I138" s="26">
        <v>350</v>
      </c>
      <c r="J138" s="26">
        <v>0</v>
      </c>
      <c r="K138" s="26">
        <v>400</v>
      </c>
      <c r="L138" s="26">
        <v>0</v>
      </c>
      <c r="M138" s="26">
        <v>300</v>
      </c>
      <c r="N138" s="26">
        <v>596.30000305175781</v>
      </c>
      <c r="O138" s="26">
        <v>0</v>
      </c>
      <c r="P138" s="26">
        <v>0</v>
      </c>
      <c r="Q138" s="26">
        <v>0</v>
      </c>
      <c r="R138" s="26">
        <v>0</v>
      </c>
      <c r="S138" s="26">
        <v>250</v>
      </c>
      <c r="T138" s="26">
        <v>475</v>
      </c>
      <c r="U138" s="26">
        <v>50</v>
      </c>
      <c r="V138" s="26">
        <v>25</v>
      </c>
      <c r="W138" s="26">
        <v>0</v>
      </c>
      <c r="X138" s="26">
        <v>84.930000305175781</v>
      </c>
      <c r="Y138" s="26">
        <v>375</v>
      </c>
      <c r="Z138" s="26">
        <v>0</v>
      </c>
      <c r="AA138" s="26">
        <v>0</v>
      </c>
      <c r="AB138" s="26">
        <v>60</v>
      </c>
      <c r="AC138" s="26">
        <v>0</v>
      </c>
      <c r="AD138" s="26">
        <v>0</v>
      </c>
      <c r="AE138" s="26">
        <v>570</v>
      </c>
      <c r="AF138" s="26">
        <v>26.930000305175781</v>
      </c>
      <c r="AG138" s="26">
        <v>214.45999926328659</v>
      </c>
      <c r="AH138" s="26">
        <v>792.01466881078329</v>
      </c>
      <c r="AI138" s="26">
        <v>882.68142050805454</v>
      </c>
      <c r="AJ138" s="26">
        <v>81.292000100016594</v>
      </c>
      <c r="AK138" s="26">
        <v>25.550000265240669</v>
      </c>
      <c r="AL138" s="30" t="str">
        <f t="shared" si="89"/>
        <v>Suite 5 CBI</v>
      </c>
      <c r="AM138" s="25">
        <v>2044</v>
      </c>
      <c r="AN138" s="34">
        <f t="shared" si="90"/>
        <v>1674.6960893188379</v>
      </c>
      <c r="AO138" s="34">
        <f t="shared" si="91"/>
        <v>825.55000026524067</v>
      </c>
      <c r="AP138" s="34">
        <f t="shared" si="92"/>
        <v>651.29200010001659</v>
      </c>
      <c r="AQ138" s="34">
        <f t="shared" si="81"/>
        <v>214.45999926328659</v>
      </c>
      <c r="AR138" s="34">
        <f t="shared" si="82"/>
        <v>111.86000061035156</v>
      </c>
      <c r="AS138" s="34">
        <f t="shared" si="83"/>
        <v>60</v>
      </c>
      <c r="AT138" s="34">
        <f t="shared" si="93"/>
        <v>596.30000305175781</v>
      </c>
      <c r="AU138" s="34">
        <f t="shared" si="84"/>
        <v>3250</v>
      </c>
      <c r="AV138" s="34">
        <f t="shared" si="85"/>
        <v>375</v>
      </c>
      <c r="AW138" s="34">
        <f t="shared" si="86"/>
        <v>0</v>
      </c>
      <c r="AX138" s="34">
        <f t="shared" si="87"/>
        <v>765.60000228881836</v>
      </c>
      <c r="AY138" s="34">
        <f t="shared" si="88"/>
        <v>8524.7580948983086</v>
      </c>
      <c r="BA138" s="25">
        <v>2044</v>
      </c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</row>
    <row r="139" spans="2:68" x14ac:dyDescent="0.25">
      <c r="B139" s="27">
        <v>2045</v>
      </c>
      <c r="C139" s="28">
        <v>0</v>
      </c>
      <c r="D139" s="28">
        <v>711</v>
      </c>
      <c r="E139" s="28">
        <v>54.600002288818345</v>
      </c>
      <c r="F139" s="28">
        <v>1800</v>
      </c>
      <c r="G139" s="28">
        <v>200</v>
      </c>
      <c r="H139" s="28">
        <v>200</v>
      </c>
      <c r="I139" s="28">
        <v>350</v>
      </c>
      <c r="J139" s="28">
        <v>0</v>
      </c>
      <c r="K139" s="28">
        <v>400</v>
      </c>
      <c r="L139" s="28">
        <v>0</v>
      </c>
      <c r="M139" s="28">
        <v>300</v>
      </c>
      <c r="N139" s="28">
        <v>596</v>
      </c>
      <c r="O139" s="28">
        <v>0</v>
      </c>
      <c r="P139" s="28">
        <v>0</v>
      </c>
      <c r="Q139" s="28">
        <v>0</v>
      </c>
      <c r="R139" s="28">
        <v>0</v>
      </c>
      <c r="S139" s="28">
        <v>250</v>
      </c>
      <c r="T139" s="28">
        <v>500</v>
      </c>
      <c r="U139" s="28">
        <v>75</v>
      </c>
      <c r="V139" s="28">
        <v>25</v>
      </c>
      <c r="W139" s="28">
        <v>0</v>
      </c>
      <c r="X139" s="28">
        <v>89.410003662109375</v>
      </c>
      <c r="Y139" s="28">
        <v>500</v>
      </c>
      <c r="Z139" s="28">
        <v>0</v>
      </c>
      <c r="AA139" s="28">
        <v>0</v>
      </c>
      <c r="AB139" s="28">
        <v>90</v>
      </c>
      <c r="AC139" s="28">
        <v>0</v>
      </c>
      <c r="AD139" s="28">
        <v>0</v>
      </c>
      <c r="AE139" s="28">
        <v>600</v>
      </c>
      <c r="AF139" s="28">
        <v>28.360000610351559</v>
      </c>
      <c r="AG139" s="28">
        <v>216.68000096082687</v>
      </c>
      <c r="AH139" s="28">
        <v>807.45351018549968</v>
      </c>
      <c r="AI139" s="28">
        <v>976.23904165753038</v>
      </c>
      <c r="AJ139" s="28">
        <v>81.292000100016594</v>
      </c>
      <c r="AK139" s="28">
        <v>25.550000265240669</v>
      </c>
      <c r="AL139" s="30" t="str">
        <f t="shared" si="89"/>
        <v>Suite 5 CBI</v>
      </c>
      <c r="AM139" s="27">
        <v>2045</v>
      </c>
      <c r="AN139" s="35">
        <f t="shared" si="90"/>
        <v>1783.6925518430301</v>
      </c>
      <c r="AO139" s="35">
        <f t="shared" si="91"/>
        <v>875.55000026524067</v>
      </c>
      <c r="AP139" s="35">
        <f t="shared" si="92"/>
        <v>681.29200010001659</v>
      </c>
      <c r="AQ139" s="35">
        <f t="shared" si="81"/>
        <v>216.68000096082687</v>
      </c>
      <c r="AR139" s="35">
        <f t="shared" si="82"/>
        <v>117.77000427246094</v>
      </c>
      <c r="AS139" s="35">
        <f t="shared" si="83"/>
        <v>90</v>
      </c>
      <c r="AT139" s="35">
        <f t="shared" si="93"/>
        <v>596</v>
      </c>
      <c r="AU139" s="35">
        <f t="shared" si="84"/>
        <v>3250</v>
      </c>
      <c r="AV139" s="35">
        <f t="shared" si="85"/>
        <v>500</v>
      </c>
      <c r="AW139" s="35">
        <f t="shared" si="86"/>
        <v>0</v>
      </c>
      <c r="AX139" s="35">
        <f t="shared" si="87"/>
        <v>765.60000228881836</v>
      </c>
      <c r="AY139" s="35">
        <f t="shared" si="88"/>
        <v>8876.5845597303924</v>
      </c>
      <c r="BA139" s="27">
        <v>2045</v>
      </c>
      <c r="BB139" s="35">
        <f t="shared" ref="BB139:BL139" si="98">AN139-AN124</f>
        <v>1167.9453679255025</v>
      </c>
      <c r="BC139" s="35">
        <f t="shared" si="98"/>
        <v>625</v>
      </c>
      <c r="BD139" s="35">
        <f t="shared" si="98"/>
        <v>450</v>
      </c>
      <c r="BE139" s="35">
        <f t="shared" si="98"/>
        <v>34.23000368475914</v>
      </c>
      <c r="BF139" s="35">
        <f t="shared" si="98"/>
        <v>72.080005645751953</v>
      </c>
      <c r="BG139" s="35">
        <f t="shared" si="98"/>
        <v>90</v>
      </c>
      <c r="BH139" s="35">
        <f t="shared" si="98"/>
        <v>396.15000152587891</v>
      </c>
      <c r="BI139" s="35">
        <f t="shared" si="98"/>
        <v>1750</v>
      </c>
      <c r="BJ139" s="35">
        <f t="shared" si="98"/>
        <v>500</v>
      </c>
      <c r="BK139" s="35">
        <f t="shared" si="98"/>
        <v>0</v>
      </c>
      <c r="BL139" s="35">
        <f t="shared" si="98"/>
        <v>492.20000076293945</v>
      </c>
      <c r="BM139" s="35">
        <f t="shared" ref="BM139" si="99">AY139-AY124</f>
        <v>5577.6053795448306</v>
      </c>
    </row>
    <row r="140" spans="2:68" x14ac:dyDescent="0.25">
      <c r="B140" s="146"/>
      <c r="AL140" s="30"/>
      <c r="BA140" s="27" t="s">
        <v>43</v>
      </c>
      <c r="BB140" s="35">
        <f>SUM(BB139,BB124,BB119)</f>
        <v>1783.6925518430303</v>
      </c>
      <c r="BC140" s="35">
        <f t="shared" ref="BC140:BM140" si="100">SUM(BC139,BC124,BC119)</f>
        <v>875.55000026524067</v>
      </c>
      <c r="BD140" s="35">
        <f t="shared" si="100"/>
        <v>681.29200010001659</v>
      </c>
      <c r="BE140" s="35">
        <f t="shared" si="100"/>
        <v>216.68000096082687</v>
      </c>
      <c r="BF140" s="35">
        <f t="shared" si="100"/>
        <v>117.77000427246094</v>
      </c>
      <c r="BG140" s="35">
        <f t="shared" si="100"/>
        <v>90</v>
      </c>
      <c r="BH140" s="35">
        <f t="shared" si="100"/>
        <v>596</v>
      </c>
      <c r="BI140" s="35">
        <f t="shared" si="100"/>
        <v>3250</v>
      </c>
      <c r="BJ140" s="35">
        <f t="shared" si="100"/>
        <v>500</v>
      </c>
      <c r="BK140" s="35">
        <f t="shared" si="100"/>
        <v>0</v>
      </c>
      <c r="BL140" s="35">
        <f t="shared" si="100"/>
        <v>765.60000228881836</v>
      </c>
      <c r="BM140" s="35">
        <f t="shared" si="100"/>
        <v>8876.5845597303924</v>
      </c>
    </row>
    <row r="141" spans="2:68" x14ac:dyDescent="0.25">
      <c r="B141" s="146"/>
      <c r="AL141" s="30"/>
    </row>
    <row r="142" spans="2:68" x14ac:dyDescent="0.25">
      <c r="B142" s="1" t="str">
        <f>'RAW DATA INPUTS &gt;&gt;&gt;'!C8</f>
        <v>Suite 6 CEIP Preferred Portfolio</v>
      </c>
      <c r="AL142" s="30"/>
    </row>
    <row r="143" spans="2:68" ht="60" customHeight="1" x14ac:dyDescent="0.25">
      <c r="B143" s="16" t="s">
        <v>11</v>
      </c>
      <c r="C143" s="17" t="s">
        <v>12</v>
      </c>
      <c r="D143" s="17" t="s">
        <v>13</v>
      </c>
      <c r="E143" s="17" t="s">
        <v>14</v>
      </c>
      <c r="F143" s="18" t="s">
        <v>15</v>
      </c>
      <c r="G143" s="18" t="s">
        <v>16</v>
      </c>
      <c r="H143" s="18" t="s">
        <v>17</v>
      </c>
      <c r="I143" s="18" t="s">
        <v>140</v>
      </c>
      <c r="J143" s="18" t="s">
        <v>18</v>
      </c>
      <c r="K143" s="18" t="s">
        <v>19</v>
      </c>
      <c r="L143" s="18" t="s">
        <v>20</v>
      </c>
      <c r="M143" s="18" t="s">
        <v>21</v>
      </c>
      <c r="N143" s="19" t="s">
        <v>22</v>
      </c>
      <c r="O143" s="19" t="s">
        <v>23</v>
      </c>
      <c r="P143" s="19" t="s">
        <v>24</v>
      </c>
      <c r="Q143" s="19" t="s">
        <v>25</v>
      </c>
      <c r="R143" s="19" t="s">
        <v>26</v>
      </c>
      <c r="S143" s="20" t="s">
        <v>27</v>
      </c>
      <c r="T143" s="20" t="s">
        <v>28</v>
      </c>
      <c r="U143" s="20" t="s">
        <v>29</v>
      </c>
      <c r="V143" s="20" t="s">
        <v>30</v>
      </c>
      <c r="W143" s="20" t="s">
        <v>31</v>
      </c>
      <c r="X143" s="20" t="s">
        <v>32</v>
      </c>
      <c r="Y143" s="21" t="s">
        <v>33</v>
      </c>
      <c r="Z143" s="21" t="s">
        <v>34</v>
      </c>
      <c r="AA143" s="21" t="s">
        <v>35</v>
      </c>
      <c r="AB143" s="16" t="s">
        <v>36</v>
      </c>
      <c r="AC143" s="16" t="s">
        <v>37</v>
      </c>
      <c r="AD143" s="16" t="s">
        <v>49</v>
      </c>
      <c r="AE143" s="16" t="s">
        <v>39</v>
      </c>
      <c r="AF143" s="16" t="s">
        <v>40</v>
      </c>
      <c r="AG143" s="22" t="s">
        <v>0</v>
      </c>
      <c r="AH143" s="22" t="s">
        <v>41</v>
      </c>
      <c r="AI143" s="22" t="s">
        <v>42</v>
      </c>
      <c r="AJ143" s="159" t="s">
        <v>141</v>
      </c>
      <c r="AK143" s="159" t="s">
        <v>142</v>
      </c>
      <c r="AL143" s="36" t="str">
        <f>B142</f>
        <v>Suite 6 CEIP Preferred Portfolio</v>
      </c>
      <c r="AM143" s="23" t="s">
        <v>11</v>
      </c>
      <c r="AN143" s="23" t="s">
        <v>55</v>
      </c>
      <c r="AO143" s="23" t="s">
        <v>56</v>
      </c>
      <c r="AP143" s="23" t="s">
        <v>57</v>
      </c>
      <c r="AQ143" s="23" t="s">
        <v>58</v>
      </c>
      <c r="AR143" s="23" t="s">
        <v>59</v>
      </c>
      <c r="AS143" s="24" t="s">
        <v>36</v>
      </c>
      <c r="AT143" s="24" t="s">
        <v>45</v>
      </c>
      <c r="AU143" s="24" t="s">
        <v>50</v>
      </c>
      <c r="AV143" s="24" t="s">
        <v>60</v>
      </c>
      <c r="AW143" s="24" t="s">
        <v>61</v>
      </c>
      <c r="AX143" s="24" t="s">
        <v>48</v>
      </c>
      <c r="AY143" s="24" t="s">
        <v>43</v>
      </c>
      <c r="BA143" s="23" t="s">
        <v>143</v>
      </c>
      <c r="BB143" s="23" t="s">
        <v>55</v>
      </c>
      <c r="BC143" s="23" t="s">
        <v>56</v>
      </c>
      <c r="BD143" s="23" t="s">
        <v>57</v>
      </c>
      <c r="BE143" s="23" t="s">
        <v>58</v>
      </c>
      <c r="BF143" s="23" t="s">
        <v>59</v>
      </c>
      <c r="BG143" s="24" t="s">
        <v>36</v>
      </c>
      <c r="BH143" s="24" t="s">
        <v>45</v>
      </c>
      <c r="BI143" s="24" t="s">
        <v>50</v>
      </c>
      <c r="BJ143" s="24" t="s">
        <v>60</v>
      </c>
      <c r="BK143" s="24" t="s">
        <v>61</v>
      </c>
      <c r="BL143" s="24" t="s">
        <v>48</v>
      </c>
      <c r="BM143" s="24" t="s">
        <v>43</v>
      </c>
    </row>
    <row r="144" spans="2:68" x14ac:dyDescent="0.25">
      <c r="B144" s="25">
        <v>2022</v>
      </c>
      <c r="C144" s="26">
        <v>0</v>
      </c>
      <c r="D144" s="26">
        <v>0</v>
      </c>
      <c r="E144" s="26">
        <v>0</v>
      </c>
      <c r="F144" s="26">
        <v>0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6">
        <v>0</v>
      </c>
      <c r="Q144" s="26">
        <v>0</v>
      </c>
      <c r="R144" s="26">
        <v>0</v>
      </c>
      <c r="S144" s="26">
        <v>0</v>
      </c>
      <c r="T144" s="26">
        <v>0</v>
      </c>
      <c r="U144" s="26">
        <v>0</v>
      </c>
      <c r="V144" s="26">
        <v>0</v>
      </c>
      <c r="W144" s="26">
        <v>0</v>
      </c>
      <c r="X144" s="26">
        <v>3.2999999523162842</v>
      </c>
      <c r="Y144" s="26">
        <v>0</v>
      </c>
      <c r="Z144" s="26">
        <v>0</v>
      </c>
      <c r="AA144" s="26">
        <v>0</v>
      </c>
      <c r="AB144" s="26">
        <v>0</v>
      </c>
      <c r="AC144" s="26">
        <v>0</v>
      </c>
      <c r="AD144" s="26">
        <v>0</v>
      </c>
      <c r="AE144" s="26">
        <v>0</v>
      </c>
      <c r="AF144" s="26">
        <v>0</v>
      </c>
      <c r="AG144" s="26">
        <v>0</v>
      </c>
      <c r="AH144" s="26">
        <v>37.037656595099158</v>
      </c>
      <c r="AI144" s="26">
        <v>37.17697845982606</v>
      </c>
      <c r="AJ144" s="26">
        <v>7.1249999105930328</v>
      </c>
      <c r="AK144" s="26">
        <v>0</v>
      </c>
      <c r="AL144" s="30" t="str">
        <f>AL143</f>
        <v>Suite 6 CEIP Preferred Portfolio</v>
      </c>
      <c r="AM144" s="25">
        <v>2022</v>
      </c>
      <c r="AN144" s="34">
        <f>SUM(AH144:AI144)</f>
        <v>74.214635054925225</v>
      </c>
      <c r="AO144" s="34">
        <f>SUM(S144:V144)+AK144</f>
        <v>0</v>
      </c>
      <c r="AP144" s="34">
        <f>SUM(AD144:AE144)+AJ144</f>
        <v>7.1249999105930328</v>
      </c>
      <c r="AQ144" s="34">
        <f t="shared" ref="AQ144:AQ167" si="101">AG144</f>
        <v>0</v>
      </c>
      <c r="AR144" s="34">
        <f t="shared" ref="AR144:AR167" si="102">X144+AF144</f>
        <v>3.2999999523162842</v>
      </c>
      <c r="AS144" s="34">
        <f t="shared" ref="AS144:AS167" si="103">AB144</f>
        <v>0</v>
      </c>
      <c r="AT144" s="34">
        <f>SUM(N144:R144)</f>
        <v>0</v>
      </c>
      <c r="AU144" s="34">
        <f t="shared" ref="AU144:AU167" si="104">SUM(F144:M144)</f>
        <v>0</v>
      </c>
      <c r="AV144" s="34">
        <f t="shared" ref="AV144:AV167" si="105">SUM(Y144:AA144)</f>
        <v>0</v>
      </c>
      <c r="AW144" s="34">
        <f t="shared" ref="AW144:AW167" si="106">W144</f>
        <v>0</v>
      </c>
      <c r="AX144" s="34">
        <f t="shared" ref="AX144:AX167" si="107">SUM(C144:E144)</f>
        <v>0</v>
      </c>
      <c r="AY144" s="34">
        <f t="shared" ref="AY144:AY167" si="108">SUM(AN144:AX144)</f>
        <v>84.639634917834542</v>
      </c>
      <c r="BA144" s="25">
        <v>2022</v>
      </c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  <c r="BM144" s="34"/>
      <c r="BO144" s="41" t="s">
        <v>55</v>
      </c>
      <c r="BP144" s="42">
        <f>BB168</f>
        <v>1783.6925518430303</v>
      </c>
    </row>
    <row r="145" spans="2:68" x14ac:dyDescent="0.25">
      <c r="B145" s="27">
        <v>2023</v>
      </c>
      <c r="C145" s="28">
        <v>0</v>
      </c>
      <c r="D145" s="28">
        <v>0</v>
      </c>
      <c r="E145" s="28">
        <v>0</v>
      </c>
      <c r="F145" s="28">
        <v>0</v>
      </c>
      <c r="G145" s="28">
        <v>0</v>
      </c>
      <c r="H145" s="28">
        <v>0</v>
      </c>
      <c r="I145" s="28">
        <v>0</v>
      </c>
      <c r="J145" s="28">
        <v>0</v>
      </c>
      <c r="K145" s="28">
        <v>0</v>
      </c>
      <c r="L145" s="28">
        <v>0</v>
      </c>
      <c r="M145" s="28">
        <v>0</v>
      </c>
      <c r="N145" s="28">
        <v>0</v>
      </c>
      <c r="O145" s="28">
        <v>0</v>
      </c>
      <c r="P145" s="28">
        <v>0</v>
      </c>
      <c r="Q145" s="28">
        <v>0</v>
      </c>
      <c r="R145" s="28">
        <v>0</v>
      </c>
      <c r="S145" s="28">
        <v>50</v>
      </c>
      <c r="T145" s="28">
        <v>0</v>
      </c>
      <c r="U145" s="28">
        <v>0</v>
      </c>
      <c r="V145" s="28">
        <v>0</v>
      </c>
      <c r="W145" s="28">
        <v>0</v>
      </c>
      <c r="X145" s="28">
        <v>6.25</v>
      </c>
      <c r="Y145" s="28">
        <v>0</v>
      </c>
      <c r="Z145" s="28">
        <v>0</v>
      </c>
      <c r="AA145" s="28">
        <v>0</v>
      </c>
      <c r="AB145" s="28">
        <v>0</v>
      </c>
      <c r="AC145" s="28">
        <v>0</v>
      </c>
      <c r="AD145" s="28">
        <v>0</v>
      </c>
      <c r="AE145" s="28">
        <v>0</v>
      </c>
      <c r="AF145" s="28">
        <v>3</v>
      </c>
      <c r="AG145" s="28">
        <v>5.0900002401322126</v>
      </c>
      <c r="AH145" s="28">
        <v>75.875604863269388</v>
      </c>
      <c r="AI145" s="28">
        <v>62.011519873947044</v>
      </c>
      <c r="AJ145" s="28">
        <v>30.139999903738499</v>
      </c>
      <c r="AK145" s="28">
        <v>4.8000000193715096</v>
      </c>
      <c r="AL145" s="30" t="str">
        <f t="shared" ref="AL145:AL167" si="109">AL144</f>
        <v>Suite 6 CEIP Preferred Portfolio</v>
      </c>
      <c r="AM145" s="27">
        <v>2023</v>
      </c>
      <c r="AN145" s="35">
        <f t="shared" ref="AN145:AN167" si="110">SUM(AH145:AI145)</f>
        <v>137.88712473721642</v>
      </c>
      <c r="AO145" s="35">
        <f t="shared" ref="AO145:AO167" si="111">SUM(S145:V145)+AK145</f>
        <v>54.80000001937151</v>
      </c>
      <c r="AP145" s="35">
        <f t="shared" ref="AP145:AP167" si="112">SUM(AD145:AE145)+AJ145</f>
        <v>30.139999903738499</v>
      </c>
      <c r="AQ145" s="35">
        <f t="shared" si="101"/>
        <v>5.0900002401322126</v>
      </c>
      <c r="AR145" s="35">
        <f t="shared" si="102"/>
        <v>9.25</v>
      </c>
      <c r="AS145" s="35">
        <f t="shared" si="103"/>
        <v>0</v>
      </c>
      <c r="AT145" s="35">
        <f t="shared" ref="AT145:AT167" si="113">SUM(N145:R145)</f>
        <v>0</v>
      </c>
      <c r="AU145" s="35">
        <f t="shared" si="104"/>
        <v>0</v>
      </c>
      <c r="AV145" s="35">
        <f t="shared" si="105"/>
        <v>0</v>
      </c>
      <c r="AW145" s="35">
        <f t="shared" si="106"/>
        <v>0</v>
      </c>
      <c r="AX145" s="35">
        <f t="shared" si="107"/>
        <v>0</v>
      </c>
      <c r="AY145" s="35">
        <f t="shared" si="108"/>
        <v>237.16712490045865</v>
      </c>
      <c r="BA145" s="27">
        <v>2023</v>
      </c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O145" s="41" t="s">
        <v>56</v>
      </c>
      <c r="BP145" s="42">
        <f>BC168</f>
        <v>875.60000041872263</v>
      </c>
    </row>
    <row r="146" spans="2:68" x14ac:dyDescent="0.25">
      <c r="B146" s="25">
        <v>2024</v>
      </c>
      <c r="C146" s="26">
        <v>0</v>
      </c>
      <c r="D146" s="26">
        <v>0</v>
      </c>
      <c r="E146" s="26">
        <v>0</v>
      </c>
      <c r="F146" s="26">
        <v>400</v>
      </c>
      <c r="G146" s="26">
        <v>0</v>
      </c>
      <c r="H146" s="26">
        <v>0</v>
      </c>
      <c r="I146" s="26">
        <v>0</v>
      </c>
      <c r="J146" s="26">
        <v>0</v>
      </c>
      <c r="K146" s="26">
        <v>0</v>
      </c>
      <c r="L146" s="26">
        <v>0</v>
      </c>
      <c r="M146" s="26">
        <v>0</v>
      </c>
      <c r="N146" s="26">
        <v>0</v>
      </c>
      <c r="O146" s="26">
        <v>0</v>
      </c>
      <c r="P146" s="26">
        <v>0</v>
      </c>
      <c r="Q146" s="26">
        <v>0</v>
      </c>
      <c r="R146" s="26">
        <v>0</v>
      </c>
      <c r="S146" s="26">
        <v>100</v>
      </c>
      <c r="T146" s="26">
        <v>0</v>
      </c>
      <c r="U146" s="26">
        <v>0</v>
      </c>
      <c r="V146" s="26">
        <v>0</v>
      </c>
      <c r="W146" s="26">
        <v>0</v>
      </c>
      <c r="X146" s="26">
        <v>11.89000034332275</v>
      </c>
      <c r="Y146" s="26">
        <v>0</v>
      </c>
      <c r="Z146" s="26">
        <v>0</v>
      </c>
      <c r="AA146" s="26">
        <v>0</v>
      </c>
      <c r="AB146" s="26">
        <v>0</v>
      </c>
      <c r="AC146" s="26">
        <v>0</v>
      </c>
      <c r="AD146" s="26">
        <v>0</v>
      </c>
      <c r="AE146" s="26">
        <v>0</v>
      </c>
      <c r="AF146" s="26">
        <v>6</v>
      </c>
      <c r="AG146" s="26">
        <v>10.999999640509486</v>
      </c>
      <c r="AH146" s="26">
        <v>117.26766565003942</v>
      </c>
      <c r="AI146" s="26">
        <v>81.458078346015782</v>
      </c>
      <c r="AJ146" s="26">
        <v>55.17399987578392</v>
      </c>
      <c r="AK146" s="26">
        <v>12.000000111758709</v>
      </c>
      <c r="AL146" s="30" t="str">
        <f t="shared" si="109"/>
        <v>Suite 6 CEIP Preferred Portfolio</v>
      </c>
      <c r="AM146" s="25">
        <v>2024</v>
      </c>
      <c r="AN146" s="34">
        <f t="shared" si="110"/>
        <v>198.7257439960552</v>
      </c>
      <c r="AO146" s="34">
        <f t="shared" si="111"/>
        <v>112.00000011175871</v>
      </c>
      <c r="AP146" s="34">
        <f t="shared" si="112"/>
        <v>55.17399987578392</v>
      </c>
      <c r="AQ146" s="34">
        <f t="shared" si="101"/>
        <v>10.999999640509486</v>
      </c>
      <c r="AR146" s="34">
        <f t="shared" si="102"/>
        <v>17.89000034332275</v>
      </c>
      <c r="AS146" s="34">
        <f t="shared" si="103"/>
        <v>0</v>
      </c>
      <c r="AT146" s="34">
        <f t="shared" si="113"/>
        <v>0</v>
      </c>
      <c r="AU146" s="34">
        <f t="shared" si="104"/>
        <v>400</v>
      </c>
      <c r="AV146" s="34">
        <f t="shared" si="105"/>
        <v>0</v>
      </c>
      <c r="AW146" s="34">
        <f t="shared" si="106"/>
        <v>0</v>
      </c>
      <c r="AX146" s="34">
        <f t="shared" si="107"/>
        <v>0</v>
      </c>
      <c r="AY146" s="34">
        <f t="shared" si="108"/>
        <v>794.78974396743001</v>
      </c>
      <c r="BA146" s="25">
        <v>2024</v>
      </c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O146" s="41" t="s">
        <v>57</v>
      </c>
      <c r="BP146" s="42">
        <f>BD168</f>
        <v>679.37699986249208</v>
      </c>
    </row>
    <row r="147" spans="2:68" x14ac:dyDescent="0.25">
      <c r="B147" s="27">
        <v>2025</v>
      </c>
      <c r="C147" s="28">
        <v>0</v>
      </c>
      <c r="D147" s="28">
        <v>0</v>
      </c>
      <c r="E147" s="28">
        <v>0</v>
      </c>
      <c r="F147" s="28">
        <v>500</v>
      </c>
      <c r="G147" s="28">
        <v>0</v>
      </c>
      <c r="H147" s="28">
        <v>0</v>
      </c>
      <c r="I147" s="28">
        <v>0</v>
      </c>
      <c r="J147" s="28">
        <v>0</v>
      </c>
      <c r="K147" s="28">
        <v>0</v>
      </c>
      <c r="L147" s="28">
        <v>0</v>
      </c>
      <c r="M147" s="28">
        <v>0</v>
      </c>
      <c r="N147" s="28">
        <v>0</v>
      </c>
      <c r="O147" s="28">
        <v>0</v>
      </c>
      <c r="P147" s="28">
        <v>0</v>
      </c>
      <c r="Q147" s="28">
        <v>0</v>
      </c>
      <c r="R147" s="28">
        <v>0</v>
      </c>
      <c r="S147" s="28">
        <v>100</v>
      </c>
      <c r="T147" s="28">
        <v>0</v>
      </c>
      <c r="U147" s="28">
        <v>0</v>
      </c>
      <c r="V147" s="28">
        <v>0</v>
      </c>
      <c r="W147" s="28">
        <v>0</v>
      </c>
      <c r="X147" s="28">
        <v>16.090000152587891</v>
      </c>
      <c r="Y147" s="28">
        <v>0</v>
      </c>
      <c r="Z147" s="28">
        <v>0</v>
      </c>
      <c r="AA147" s="28">
        <v>0</v>
      </c>
      <c r="AB147" s="28">
        <v>0</v>
      </c>
      <c r="AC147" s="28">
        <v>0</v>
      </c>
      <c r="AD147" s="28">
        <v>0</v>
      </c>
      <c r="AE147" s="28">
        <v>0</v>
      </c>
      <c r="AF147" s="28">
        <v>6</v>
      </c>
      <c r="AG147" s="28">
        <v>28.669999688863754</v>
      </c>
      <c r="AH147" s="28">
        <v>161.28095332862327</v>
      </c>
      <c r="AI147" s="28">
        <v>94.606009507567592</v>
      </c>
      <c r="AJ147" s="28">
        <v>79.376999862492085</v>
      </c>
      <c r="AK147" s="28">
        <v>25.60000041872263</v>
      </c>
      <c r="AL147" s="30" t="str">
        <f t="shared" si="109"/>
        <v>Suite 6 CEIP Preferred Portfolio</v>
      </c>
      <c r="AM147" s="27">
        <v>2025</v>
      </c>
      <c r="AN147" s="35">
        <f t="shared" si="110"/>
        <v>255.88696283619086</v>
      </c>
      <c r="AO147" s="35">
        <f t="shared" si="111"/>
        <v>125.60000041872263</v>
      </c>
      <c r="AP147" s="35">
        <f t="shared" si="112"/>
        <v>79.376999862492085</v>
      </c>
      <c r="AQ147" s="35">
        <f t="shared" si="101"/>
        <v>28.669999688863754</v>
      </c>
      <c r="AR147" s="35">
        <f t="shared" si="102"/>
        <v>22.090000152587891</v>
      </c>
      <c r="AS147" s="35">
        <f t="shared" si="103"/>
        <v>0</v>
      </c>
      <c r="AT147" s="35">
        <f t="shared" si="113"/>
        <v>0</v>
      </c>
      <c r="AU147" s="35">
        <f t="shared" si="104"/>
        <v>500</v>
      </c>
      <c r="AV147" s="35">
        <f t="shared" si="105"/>
        <v>0</v>
      </c>
      <c r="AW147" s="35">
        <f t="shared" si="106"/>
        <v>0</v>
      </c>
      <c r="AX147" s="35">
        <f t="shared" si="107"/>
        <v>0</v>
      </c>
      <c r="AY147" s="35">
        <f t="shared" si="108"/>
        <v>1011.6239629588572</v>
      </c>
      <c r="BA147" s="27">
        <v>2025</v>
      </c>
      <c r="BB147" s="35">
        <f t="shared" ref="BB147:BL147" si="114">AN147</f>
        <v>255.88696283619086</v>
      </c>
      <c r="BC147" s="35">
        <f t="shared" si="114"/>
        <v>125.60000041872263</v>
      </c>
      <c r="BD147" s="35">
        <f t="shared" si="114"/>
        <v>79.376999862492085</v>
      </c>
      <c r="BE147" s="35">
        <f t="shared" si="114"/>
        <v>28.669999688863754</v>
      </c>
      <c r="BF147" s="35">
        <f t="shared" si="114"/>
        <v>22.090000152587891</v>
      </c>
      <c r="BG147" s="35">
        <f t="shared" si="114"/>
        <v>0</v>
      </c>
      <c r="BH147" s="35">
        <f t="shared" si="114"/>
        <v>0</v>
      </c>
      <c r="BI147" s="35">
        <f t="shared" si="114"/>
        <v>500</v>
      </c>
      <c r="BJ147" s="35">
        <f t="shared" si="114"/>
        <v>0</v>
      </c>
      <c r="BK147" s="35">
        <f t="shared" si="114"/>
        <v>0</v>
      </c>
      <c r="BL147" s="35">
        <f t="shared" si="114"/>
        <v>0</v>
      </c>
      <c r="BM147" s="35">
        <f t="shared" ref="BM147" si="115">AY147</f>
        <v>1011.6239629588572</v>
      </c>
      <c r="BO147" s="41" t="s">
        <v>58</v>
      </c>
      <c r="BP147" s="42">
        <f>BE168</f>
        <v>216.68000096082687</v>
      </c>
    </row>
    <row r="148" spans="2:68" x14ac:dyDescent="0.25">
      <c r="B148" s="25">
        <v>2026</v>
      </c>
      <c r="C148" s="26">
        <v>0</v>
      </c>
      <c r="D148" s="26">
        <v>237</v>
      </c>
      <c r="E148" s="26">
        <v>36.400001525878899</v>
      </c>
      <c r="F148" s="26">
        <v>500</v>
      </c>
      <c r="G148" s="26">
        <v>0</v>
      </c>
      <c r="H148" s="26">
        <v>0</v>
      </c>
      <c r="I148" s="26">
        <v>0</v>
      </c>
      <c r="J148" s="26">
        <v>0</v>
      </c>
      <c r="K148" s="26">
        <v>0</v>
      </c>
      <c r="L148" s="26">
        <v>0</v>
      </c>
      <c r="M148" s="26">
        <v>0</v>
      </c>
      <c r="N148" s="26">
        <v>0</v>
      </c>
      <c r="O148" s="26">
        <v>0</v>
      </c>
      <c r="P148" s="26">
        <v>0</v>
      </c>
      <c r="Q148" s="26">
        <v>0</v>
      </c>
      <c r="R148" s="26">
        <v>0</v>
      </c>
      <c r="S148" s="26">
        <v>125</v>
      </c>
      <c r="T148" s="26">
        <v>0</v>
      </c>
      <c r="U148" s="26">
        <v>0</v>
      </c>
      <c r="V148" s="26">
        <v>0</v>
      </c>
      <c r="W148" s="26">
        <v>0</v>
      </c>
      <c r="X148" s="26">
        <v>19.389999389648441</v>
      </c>
      <c r="Y148" s="26">
        <v>0</v>
      </c>
      <c r="Z148" s="26">
        <v>0</v>
      </c>
      <c r="AA148" s="26">
        <v>0</v>
      </c>
      <c r="AB148" s="26">
        <v>0</v>
      </c>
      <c r="AC148" s="26">
        <v>0</v>
      </c>
      <c r="AD148" s="26">
        <v>0</v>
      </c>
      <c r="AE148" s="26">
        <v>30</v>
      </c>
      <c r="AF148" s="26">
        <v>6</v>
      </c>
      <c r="AG148" s="26">
        <v>55.679999426007271</v>
      </c>
      <c r="AH148" s="26">
        <v>206.94184420349262</v>
      </c>
      <c r="AI148" s="26">
        <v>111.62730854200163</v>
      </c>
      <c r="AJ148" s="26">
        <v>79.376999862492085</v>
      </c>
      <c r="AK148" s="26">
        <v>25.60000041872263</v>
      </c>
      <c r="AL148" s="30" t="str">
        <f t="shared" si="109"/>
        <v>Suite 6 CEIP Preferred Portfolio</v>
      </c>
      <c r="AM148" s="25">
        <v>2026</v>
      </c>
      <c r="AN148" s="34">
        <f t="shared" si="110"/>
        <v>318.56915274549425</v>
      </c>
      <c r="AO148" s="34">
        <f t="shared" si="111"/>
        <v>150.60000041872263</v>
      </c>
      <c r="AP148" s="34">
        <f t="shared" si="112"/>
        <v>109.37699986249208</v>
      </c>
      <c r="AQ148" s="34">
        <f t="shared" si="101"/>
        <v>55.679999426007271</v>
      </c>
      <c r="AR148" s="34">
        <f t="shared" si="102"/>
        <v>25.389999389648441</v>
      </c>
      <c r="AS148" s="34">
        <f t="shared" si="103"/>
        <v>0</v>
      </c>
      <c r="AT148" s="34">
        <f t="shared" si="113"/>
        <v>0</v>
      </c>
      <c r="AU148" s="34">
        <f t="shared" si="104"/>
        <v>500</v>
      </c>
      <c r="AV148" s="34">
        <f t="shared" si="105"/>
        <v>0</v>
      </c>
      <c r="AW148" s="34">
        <f t="shared" si="106"/>
        <v>0</v>
      </c>
      <c r="AX148" s="34">
        <f t="shared" si="107"/>
        <v>273.40000152587891</v>
      </c>
      <c r="AY148" s="34">
        <f t="shared" si="108"/>
        <v>1433.0161533682435</v>
      </c>
      <c r="BA148" s="25">
        <v>2026</v>
      </c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  <c r="BM148" s="34"/>
      <c r="BO148" s="41" t="s">
        <v>59</v>
      </c>
      <c r="BP148" s="42">
        <f>BF168</f>
        <v>117.77000427246094</v>
      </c>
    </row>
    <row r="149" spans="2:68" x14ac:dyDescent="0.25">
      <c r="B149" s="27">
        <v>2027</v>
      </c>
      <c r="C149" s="28">
        <v>0</v>
      </c>
      <c r="D149" s="28">
        <v>237</v>
      </c>
      <c r="E149" s="28">
        <v>36.400001525878899</v>
      </c>
      <c r="F149" s="28">
        <v>500</v>
      </c>
      <c r="G149" s="28">
        <v>0</v>
      </c>
      <c r="H149" s="28">
        <v>0</v>
      </c>
      <c r="I149" s="28">
        <v>0</v>
      </c>
      <c r="J149" s="28">
        <v>0</v>
      </c>
      <c r="K149" s="28">
        <v>400</v>
      </c>
      <c r="L149" s="28">
        <v>0</v>
      </c>
      <c r="M149" s="28">
        <v>0</v>
      </c>
      <c r="N149" s="28">
        <v>100</v>
      </c>
      <c r="O149" s="28">
        <v>0</v>
      </c>
      <c r="P149" s="28">
        <v>0</v>
      </c>
      <c r="Q149" s="28">
        <v>0</v>
      </c>
      <c r="R149" s="28">
        <v>0</v>
      </c>
      <c r="S149" s="28">
        <v>150</v>
      </c>
      <c r="T149" s="28">
        <v>0</v>
      </c>
      <c r="U149" s="28">
        <v>0</v>
      </c>
      <c r="V149" s="28">
        <v>0</v>
      </c>
      <c r="W149" s="28">
        <v>0</v>
      </c>
      <c r="X149" s="28">
        <v>24.79000091552734</v>
      </c>
      <c r="Y149" s="28">
        <v>0</v>
      </c>
      <c r="Z149" s="28">
        <v>0</v>
      </c>
      <c r="AA149" s="28">
        <v>0</v>
      </c>
      <c r="AB149" s="28">
        <v>0</v>
      </c>
      <c r="AC149" s="28">
        <v>0</v>
      </c>
      <c r="AD149" s="28">
        <v>0</v>
      </c>
      <c r="AE149" s="28">
        <v>60</v>
      </c>
      <c r="AF149" s="28">
        <v>6</v>
      </c>
      <c r="AG149" s="28">
        <v>89.340002149343491</v>
      </c>
      <c r="AH149" s="28">
        <v>255.36065474159199</v>
      </c>
      <c r="AI149" s="28">
        <v>129.12423573050444</v>
      </c>
      <c r="AJ149" s="28">
        <v>79.376999862492085</v>
      </c>
      <c r="AK149" s="28">
        <v>25.60000041872263</v>
      </c>
      <c r="AL149" s="30" t="str">
        <f t="shared" si="109"/>
        <v>Suite 6 CEIP Preferred Portfolio</v>
      </c>
      <c r="AM149" s="27">
        <v>2027</v>
      </c>
      <c r="AN149" s="35">
        <f t="shared" si="110"/>
        <v>384.48489047209642</v>
      </c>
      <c r="AO149" s="35">
        <f t="shared" si="111"/>
        <v>175.60000041872263</v>
      </c>
      <c r="AP149" s="35">
        <f t="shared" si="112"/>
        <v>139.37699986249208</v>
      </c>
      <c r="AQ149" s="35">
        <f t="shared" si="101"/>
        <v>89.340002149343491</v>
      </c>
      <c r="AR149" s="35">
        <f t="shared" si="102"/>
        <v>30.79000091552734</v>
      </c>
      <c r="AS149" s="35">
        <f t="shared" si="103"/>
        <v>0</v>
      </c>
      <c r="AT149" s="35">
        <f t="shared" si="113"/>
        <v>100</v>
      </c>
      <c r="AU149" s="35">
        <f t="shared" si="104"/>
        <v>900</v>
      </c>
      <c r="AV149" s="35">
        <f t="shared" si="105"/>
        <v>0</v>
      </c>
      <c r="AW149" s="35">
        <f t="shared" si="106"/>
        <v>0</v>
      </c>
      <c r="AX149" s="35">
        <f t="shared" si="107"/>
        <v>273.40000152587891</v>
      </c>
      <c r="AY149" s="35">
        <f t="shared" si="108"/>
        <v>2092.991895344061</v>
      </c>
      <c r="BA149" s="27">
        <v>2027</v>
      </c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O149" s="41" t="s">
        <v>36</v>
      </c>
      <c r="BP149" s="42">
        <f>BG168</f>
        <v>90</v>
      </c>
    </row>
    <row r="150" spans="2:68" x14ac:dyDescent="0.25">
      <c r="B150" s="25">
        <v>2028</v>
      </c>
      <c r="C150" s="26">
        <v>0</v>
      </c>
      <c r="D150" s="26">
        <v>237</v>
      </c>
      <c r="E150" s="26">
        <v>36.400001525878899</v>
      </c>
      <c r="F150" s="26">
        <v>500</v>
      </c>
      <c r="G150" s="26">
        <v>200</v>
      </c>
      <c r="H150" s="26">
        <v>0</v>
      </c>
      <c r="I150" s="26">
        <v>0</v>
      </c>
      <c r="J150" s="26">
        <v>0</v>
      </c>
      <c r="K150" s="26">
        <v>400</v>
      </c>
      <c r="L150" s="26">
        <v>0</v>
      </c>
      <c r="M150" s="26">
        <v>0</v>
      </c>
      <c r="N150" s="26">
        <v>99.949996948242188</v>
      </c>
      <c r="O150" s="26">
        <v>0</v>
      </c>
      <c r="P150" s="26">
        <v>0</v>
      </c>
      <c r="Q150" s="26">
        <v>0</v>
      </c>
      <c r="R150" s="26">
        <v>0</v>
      </c>
      <c r="S150" s="26">
        <v>175</v>
      </c>
      <c r="T150" s="26">
        <v>0</v>
      </c>
      <c r="U150" s="26">
        <v>0</v>
      </c>
      <c r="V150" s="26">
        <v>0</v>
      </c>
      <c r="W150" s="26">
        <v>0</v>
      </c>
      <c r="X150" s="26">
        <v>27.79000091552734</v>
      </c>
      <c r="Y150" s="26">
        <v>0</v>
      </c>
      <c r="Z150" s="26">
        <v>0</v>
      </c>
      <c r="AA150" s="26">
        <v>0</v>
      </c>
      <c r="AB150" s="26">
        <v>0</v>
      </c>
      <c r="AC150" s="26">
        <v>0</v>
      </c>
      <c r="AD150" s="26">
        <v>0</v>
      </c>
      <c r="AE150" s="26">
        <v>90</v>
      </c>
      <c r="AF150" s="26">
        <v>9</v>
      </c>
      <c r="AG150" s="26">
        <v>129.9900014102459</v>
      </c>
      <c r="AH150" s="26">
        <v>306.2398079751942</v>
      </c>
      <c r="AI150" s="26">
        <v>159.94925742822508</v>
      </c>
      <c r="AJ150" s="26">
        <v>79.376999862492085</v>
      </c>
      <c r="AK150" s="26">
        <v>25.60000041872263</v>
      </c>
      <c r="AL150" s="30" t="str">
        <f t="shared" si="109"/>
        <v>Suite 6 CEIP Preferred Portfolio</v>
      </c>
      <c r="AM150" s="25">
        <v>2028</v>
      </c>
      <c r="AN150" s="34">
        <f t="shared" si="110"/>
        <v>466.18906540341925</v>
      </c>
      <c r="AO150" s="34">
        <f t="shared" si="111"/>
        <v>200.60000041872263</v>
      </c>
      <c r="AP150" s="34">
        <f t="shared" si="112"/>
        <v>169.37699986249208</v>
      </c>
      <c r="AQ150" s="34">
        <f t="shared" si="101"/>
        <v>129.9900014102459</v>
      </c>
      <c r="AR150" s="34">
        <f t="shared" si="102"/>
        <v>36.790000915527344</v>
      </c>
      <c r="AS150" s="34">
        <f t="shared" si="103"/>
        <v>0</v>
      </c>
      <c r="AT150" s="34">
        <f t="shared" si="113"/>
        <v>99.949996948242188</v>
      </c>
      <c r="AU150" s="34">
        <f t="shared" si="104"/>
        <v>1100</v>
      </c>
      <c r="AV150" s="34">
        <f t="shared" si="105"/>
        <v>0</v>
      </c>
      <c r="AW150" s="34">
        <f t="shared" si="106"/>
        <v>0</v>
      </c>
      <c r="AX150" s="34">
        <f t="shared" si="107"/>
        <v>273.40000152587891</v>
      </c>
      <c r="AY150" s="34">
        <f t="shared" si="108"/>
        <v>2476.2960664845282</v>
      </c>
      <c r="BA150" s="25">
        <v>2028</v>
      </c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  <c r="BO150" s="41" t="s">
        <v>45</v>
      </c>
      <c r="BP150" s="42">
        <f>BH168</f>
        <v>596</v>
      </c>
    </row>
    <row r="151" spans="2:68" x14ac:dyDescent="0.25">
      <c r="B151" s="27">
        <v>2029</v>
      </c>
      <c r="C151" s="28">
        <v>0</v>
      </c>
      <c r="D151" s="28">
        <v>237</v>
      </c>
      <c r="E151" s="28">
        <v>36.400001525878899</v>
      </c>
      <c r="F151" s="28">
        <v>500</v>
      </c>
      <c r="G151" s="28">
        <v>200</v>
      </c>
      <c r="H151" s="28">
        <v>200</v>
      </c>
      <c r="I151" s="28">
        <v>0</v>
      </c>
      <c r="J151" s="28">
        <v>0</v>
      </c>
      <c r="K151" s="28">
        <v>400</v>
      </c>
      <c r="L151" s="28">
        <v>0</v>
      </c>
      <c r="M151" s="28">
        <v>0</v>
      </c>
      <c r="N151" s="28">
        <v>99.900001525878906</v>
      </c>
      <c r="O151" s="28">
        <v>0</v>
      </c>
      <c r="P151" s="28">
        <v>0</v>
      </c>
      <c r="Q151" s="28">
        <v>0</v>
      </c>
      <c r="R151" s="28">
        <v>0</v>
      </c>
      <c r="S151" s="28">
        <v>200</v>
      </c>
      <c r="T151" s="28">
        <v>0</v>
      </c>
      <c r="U151" s="28">
        <v>0</v>
      </c>
      <c r="V151" s="28">
        <v>0</v>
      </c>
      <c r="W151" s="28">
        <v>0</v>
      </c>
      <c r="X151" s="28">
        <v>30.489999771118161</v>
      </c>
      <c r="Y151" s="28">
        <v>0</v>
      </c>
      <c r="Z151" s="28">
        <v>0</v>
      </c>
      <c r="AA151" s="28">
        <v>0</v>
      </c>
      <c r="AB151" s="28">
        <v>0</v>
      </c>
      <c r="AC151" s="28">
        <v>0</v>
      </c>
      <c r="AD151" s="28">
        <v>0</v>
      </c>
      <c r="AE151" s="28">
        <v>120</v>
      </c>
      <c r="AF151" s="28">
        <v>11</v>
      </c>
      <c r="AG151" s="28">
        <v>156.62000143527985</v>
      </c>
      <c r="AH151" s="28">
        <v>357.79003073213073</v>
      </c>
      <c r="AI151" s="28">
        <v>183.18605346904008</v>
      </c>
      <c r="AJ151" s="28">
        <v>79.376999862492085</v>
      </c>
      <c r="AK151" s="28">
        <v>25.60000041872263</v>
      </c>
      <c r="AL151" s="30" t="str">
        <f t="shared" si="109"/>
        <v>Suite 6 CEIP Preferred Portfolio</v>
      </c>
      <c r="AM151" s="27">
        <v>2029</v>
      </c>
      <c r="AN151" s="35">
        <f t="shared" si="110"/>
        <v>540.97608420117081</v>
      </c>
      <c r="AO151" s="35">
        <f t="shared" si="111"/>
        <v>225.60000041872263</v>
      </c>
      <c r="AP151" s="35">
        <f t="shared" si="112"/>
        <v>199.37699986249208</v>
      </c>
      <c r="AQ151" s="35">
        <f t="shared" si="101"/>
        <v>156.62000143527985</v>
      </c>
      <c r="AR151" s="35">
        <f t="shared" si="102"/>
        <v>41.489999771118164</v>
      </c>
      <c r="AS151" s="35">
        <f t="shared" si="103"/>
        <v>0</v>
      </c>
      <c r="AT151" s="35">
        <f t="shared" si="113"/>
        <v>99.900001525878906</v>
      </c>
      <c r="AU151" s="35">
        <f t="shared" si="104"/>
        <v>1300</v>
      </c>
      <c r="AV151" s="35">
        <f t="shared" si="105"/>
        <v>0</v>
      </c>
      <c r="AW151" s="35">
        <f t="shared" si="106"/>
        <v>0</v>
      </c>
      <c r="AX151" s="35">
        <f t="shared" si="107"/>
        <v>273.40000152587891</v>
      </c>
      <c r="AY151" s="35">
        <f t="shared" si="108"/>
        <v>2837.3630887405416</v>
      </c>
      <c r="BA151" s="27">
        <v>2029</v>
      </c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O151" s="41" t="s">
        <v>50</v>
      </c>
      <c r="BP151" s="42">
        <f>BI168</f>
        <v>3250</v>
      </c>
    </row>
    <row r="152" spans="2:68" x14ac:dyDescent="0.25">
      <c r="B152" s="25">
        <v>2030</v>
      </c>
      <c r="C152" s="26">
        <v>0</v>
      </c>
      <c r="D152" s="26">
        <v>237</v>
      </c>
      <c r="E152" s="26">
        <v>36.400001525878899</v>
      </c>
      <c r="F152" s="26">
        <v>700</v>
      </c>
      <c r="G152" s="26">
        <v>200</v>
      </c>
      <c r="H152" s="26">
        <v>200</v>
      </c>
      <c r="I152" s="26">
        <v>0</v>
      </c>
      <c r="J152" s="26">
        <v>0</v>
      </c>
      <c r="K152" s="26">
        <v>400</v>
      </c>
      <c r="L152" s="26">
        <v>0</v>
      </c>
      <c r="M152" s="26">
        <v>0</v>
      </c>
      <c r="N152" s="26">
        <v>199.84999847412109</v>
      </c>
      <c r="O152" s="26"/>
      <c r="P152" s="26">
        <v>0</v>
      </c>
      <c r="Q152" s="26">
        <v>0</v>
      </c>
      <c r="R152" s="26">
        <v>0</v>
      </c>
      <c r="S152" s="26">
        <v>225</v>
      </c>
      <c r="T152" s="26">
        <v>0</v>
      </c>
      <c r="U152" s="26">
        <v>0</v>
      </c>
      <c r="V152" s="26">
        <v>0</v>
      </c>
      <c r="W152" s="26">
        <v>0</v>
      </c>
      <c r="X152" s="26">
        <v>34.689998626708977</v>
      </c>
      <c r="Y152" s="26">
        <v>0</v>
      </c>
      <c r="Z152" s="26">
        <v>0</v>
      </c>
      <c r="AA152" s="26">
        <v>0</v>
      </c>
      <c r="AB152" s="26">
        <v>0</v>
      </c>
      <c r="AC152" s="26">
        <v>0</v>
      </c>
      <c r="AD152" s="26">
        <v>0</v>
      </c>
      <c r="AE152" s="26">
        <v>150</v>
      </c>
      <c r="AF152" s="26">
        <v>11</v>
      </c>
      <c r="AG152" s="26">
        <v>182.44999727606773</v>
      </c>
      <c r="AH152" s="26">
        <v>412.5787181774632</v>
      </c>
      <c r="AI152" s="26">
        <v>203.16846574006445</v>
      </c>
      <c r="AJ152" s="26">
        <v>79.376999862492085</v>
      </c>
      <c r="AK152" s="26">
        <v>25.60000041872263</v>
      </c>
      <c r="AL152" s="30" t="str">
        <f t="shared" si="109"/>
        <v>Suite 6 CEIP Preferred Portfolio</v>
      </c>
      <c r="AM152" s="25">
        <v>2030</v>
      </c>
      <c r="AN152" s="34">
        <f t="shared" si="110"/>
        <v>615.74718391752765</v>
      </c>
      <c r="AO152" s="34">
        <f t="shared" si="111"/>
        <v>250.60000041872263</v>
      </c>
      <c r="AP152" s="34">
        <f t="shared" si="112"/>
        <v>229.37699986249208</v>
      </c>
      <c r="AQ152" s="34">
        <f t="shared" si="101"/>
        <v>182.44999727606773</v>
      </c>
      <c r="AR152" s="34">
        <f t="shared" si="102"/>
        <v>45.689998626708977</v>
      </c>
      <c r="AS152" s="34">
        <f t="shared" si="103"/>
        <v>0</v>
      </c>
      <c r="AT152" s="34">
        <f t="shared" si="113"/>
        <v>199.84999847412109</v>
      </c>
      <c r="AU152" s="34">
        <f t="shared" si="104"/>
        <v>1500</v>
      </c>
      <c r="AV152" s="34">
        <f t="shared" si="105"/>
        <v>0</v>
      </c>
      <c r="AW152" s="34">
        <f t="shared" si="106"/>
        <v>0</v>
      </c>
      <c r="AX152" s="34">
        <f t="shared" si="107"/>
        <v>273.40000152587891</v>
      </c>
      <c r="AY152" s="34">
        <f t="shared" si="108"/>
        <v>3297.1141801015192</v>
      </c>
      <c r="BA152" s="25">
        <v>2030</v>
      </c>
      <c r="BB152" s="34">
        <f t="shared" ref="BB152:BL152" si="116">AN152-BB147</f>
        <v>359.86022108133682</v>
      </c>
      <c r="BC152" s="34">
        <f t="shared" si="116"/>
        <v>125</v>
      </c>
      <c r="BD152" s="34">
        <f t="shared" si="116"/>
        <v>150</v>
      </c>
      <c r="BE152" s="34">
        <f t="shared" si="116"/>
        <v>153.77999758720398</v>
      </c>
      <c r="BF152" s="34">
        <f t="shared" si="116"/>
        <v>23.599998474121087</v>
      </c>
      <c r="BG152" s="34">
        <f t="shared" si="116"/>
        <v>0</v>
      </c>
      <c r="BH152" s="34">
        <f t="shared" si="116"/>
        <v>199.84999847412109</v>
      </c>
      <c r="BI152" s="34">
        <f t="shared" si="116"/>
        <v>1000</v>
      </c>
      <c r="BJ152" s="34">
        <f t="shared" si="116"/>
        <v>0</v>
      </c>
      <c r="BK152" s="34">
        <f t="shared" si="116"/>
        <v>0</v>
      </c>
      <c r="BL152" s="34">
        <f t="shared" si="116"/>
        <v>273.40000152587891</v>
      </c>
      <c r="BM152" s="34">
        <f t="shared" ref="BM152" si="117">AY152-BM147</f>
        <v>2285.490217142662</v>
      </c>
      <c r="BO152" s="41" t="s">
        <v>60</v>
      </c>
      <c r="BP152" s="42">
        <f>BJ168</f>
        <v>500</v>
      </c>
    </row>
    <row r="153" spans="2:68" x14ac:dyDescent="0.25">
      <c r="B153" s="27">
        <v>2031</v>
      </c>
      <c r="C153" s="28">
        <v>0</v>
      </c>
      <c r="D153" s="28">
        <v>237</v>
      </c>
      <c r="E153" s="28">
        <v>36.400001525878899</v>
      </c>
      <c r="F153" s="28">
        <v>700</v>
      </c>
      <c r="G153" s="28">
        <v>200</v>
      </c>
      <c r="H153" s="28">
        <v>200</v>
      </c>
      <c r="I153" s="28">
        <v>0</v>
      </c>
      <c r="J153" s="28">
        <v>0</v>
      </c>
      <c r="K153" s="28">
        <v>400</v>
      </c>
      <c r="L153" s="28">
        <v>0</v>
      </c>
      <c r="M153" s="28">
        <v>0</v>
      </c>
      <c r="N153" s="28">
        <v>299.75</v>
      </c>
      <c r="O153" s="28">
        <v>0</v>
      </c>
      <c r="P153" s="28">
        <v>0</v>
      </c>
      <c r="Q153" s="28">
        <v>0</v>
      </c>
      <c r="R153" s="28">
        <v>0</v>
      </c>
      <c r="S153" s="28">
        <v>250</v>
      </c>
      <c r="T153" s="28">
        <v>0</v>
      </c>
      <c r="U153" s="28">
        <v>0</v>
      </c>
      <c r="V153" s="28">
        <v>0</v>
      </c>
      <c r="W153" s="28">
        <v>0</v>
      </c>
      <c r="X153" s="28">
        <v>38.060001373291023</v>
      </c>
      <c r="Y153" s="28">
        <v>0</v>
      </c>
      <c r="Z153" s="28">
        <v>0</v>
      </c>
      <c r="AA153" s="28">
        <v>0</v>
      </c>
      <c r="AB153" s="28">
        <v>0</v>
      </c>
      <c r="AC153" s="28">
        <v>0</v>
      </c>
      <c r="AD153" s="28">
        <v>0</v>
      </c>
      <c r="AE153" s="28">
        <v>180</v>
      </c>
      <c r="AF153" s="28">
        <v>12.069999694824221</v>
      </c>
      <c r="AG153" s="28">
        <v>195.28000086545944</v>
      </c>
      <c r="AH153" s="28">
        <v>469.39263167865727</v>
      </c>
      <c r="AI153" s="28">
        <v>226.96260138154966</v>
      </c>
      <c r="AJ153" s="28">
        <v>79.376999862492085</v>
      </c>
      <c r="AK153" s="28">
        <v>25.60000041872263</v>
      </c>
      <c r="AL153" s="30" t="str">
        <f t="shared" si="109"/>
        <v>Suite 6 CEIP Preferred Portfolio</v>
      </c>
      <c r="AM153" s="27">
        <v>2031</v>
      </c>
      <c r="AN153" s="35">
        <f t="shared" si="110"/>
        <v>696.35523306020696</v>
      </c>
      <c r="AO153" s="35">
        <f t="shared" si="111"/>
        <v>275.60000041872263</v>
      </c>
      <c r="AP153" s="35">
        <f t="shared" si="112"/>
        <v>259.37699986249208</v>
      </c>
      <c r="AQ153" s="35">
        <f t="shared" si="101"/>
        <v>195.28000086545944</v>
      </c>
      <c r="AR153" s="35">
        <f t="shared" si="102"/>
        <v>50.130001068115241</v>
      </c>
      <c r="AS153" s="35">
        <f t="shared" si="103"/>
        <v>0</v>
      </c>
      <c r="AT153" s="35">
        <f t="shared" si="113"/>
        <v>299.75</v>
      </c>
      <c r="AU153" s="35">
        <f t="shared" si="104"/>
        <v>1500</v>
      </c>
      <c r="AV153" s="35">
        <f t="shared" si="105"/>
        <v>0</v>
      </c>
      <c r="AW153" s="35">
        <f t="shared" si="106"/>
        <v>0</v>
      </c>
      <c r="AX153" s="35">
        <f t="shared" si="107"/>
        <v>273.40000152587891</v>
      </c>
      <c r="AY153" s="35">
        <f t="shared" si="108"/>
        <v>3549.8922368008753</v>
      </c>
      <c r="BA153" s="27">
        <v>2031</v>
      </c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O153" s="41" t="s">
        <v>61</v>
      </c>
      <c r="BP153" s="42">
        <f>BK168</f>
        <v>0</v>
      </c>
    </row>
    <row r="154" spans="2:68" x14ac:dyDescent="0.25">
      <c r="B154" s="25">
        <v>2032</v>
      </c>
      <c r="C154" s="26">
        <v>0</v>
      </c>
      <c r="D154" s="26">
        <v>237</v>
      </c>
      <c r="E154" s="26">
        <v>36.400001525878899</v>
      </c>
      <c r="F154" s="26">
        <v>800</v>
      </c>
      <c r="G154" s="26">
        <v>200</v>
      </c>
      <c r="H154" s="26">
        <v>200</v>
      </c>
      <c r="I154" s="26">
        <v>0</v>
      </c>
      <c r="J154" s="26">
        <v>0</v>
      </c>
      <c r="K154" s="26">
        <v>400</v>
      </c>
      <c r="L154" s="26">
        <v>0</v>
      </c>
      <c r="M154" s="26">
        <v>0</v>
      </c>
      <c r="N154" s="26">
        <v>299.59999847412109</v>
      </c>
      <c r="O154" s="26">
        <v>0</v>
      </c>
      <c r="P154" s="26">
        <v>0</v>
      </c>
      <c r="Q154" s="26">
        <v>0</v>
      </c>
      <c r="R154" s="26">
        <v>0</v>
      </c>
      <c r="S154" s="26">
        <v>250</v>
      </c>
      <c r="T154" s="26">
        <v>0</v>
      </c>
      <c r="U154" s="26">
        <v>0</v>
      </c>
      <c r="V154" s="26">
        <v>0</v>
      </c>
      <c r="W154" s="26">
        <v>0</v>
      </c>
      <c r="X154" s="26">
        <v>41.630001068115227</v>
      </c>
      <c r="Y154" s="26">
        <v>125</v>
      </c>
      <c r="Z154" s="26">
        <v>0</v>
      </c>
      <c r="AA154" s="26">
        <v>0</v>
      </c>
      <c r="AB154" s="26">
        <v>0</v>
      </c>
      <c r="AC154" s="26">
        <v>0</v>
      </c>
      <c r="AD154" s="26">
        <v>0</v>
      </c>
      <c r="AE154" s="26">
        <v>210</v>
      </c>
      <c r="AF154" s="26">
        <v>13.19999980926514</v>
      </c>
      <c r="AG154" s="26">
        <v>197.81999689340591</v>
      </c>
      <c r="AH154" s="26">
        <v>496.96755722482067</v>
      </c>
      <c r="AI154" s="26">
        <v>259.04094554525142</v>
      </c>
      <c r="AJ154" s="26">
        <v>79.376999862492085</v>
      </c>
      <c r="AK154" s="26">
        <v>25.60000041872263</v>
      </c>
      <c r="AL154" s="30" t="str">
        <f t="shared" si="109"/>
        <v>Suite 6 CEIP Preferred Portfolio</v>
      </c>
      <c r="AM154" s="25">
        <v>2032</v>
      </c>
      <c r="AN154" s="34">
        <f t="shared" si="110"/>
        <v>756.00850277007203</v>
      </c>
      <c r="AO154" s="34">
        <f t="shared" si="111"/>
        <v>275.60000041872263</v>
      </c>
      <c r="AP154" s="34">
        <f t="shared" si="112"/>
        <v>289.37699986249208</v>
      </c>
      <c r="AQ154" s="34">
        <f t="shared" si="101"/>
        <v>197.81999689340591</v>
      </c>
      <c r="AR154" s="34">
        <f t="shared" si="102"/>
        <v>54.830000877380371</v>
      </c>
      <c r="AS154" s="34">
        <f t="shared" si="103"/>
        <v>0</v>
      </c>
      <c r="AT154" s="34">
        <f t="shared" si="113"/>
        <v>299.59999847412109</v>
      </c>
      <c r="AU154" s="34">
        <f t="shared" si="104"/>
        <v>1600</v>
      </c>
      <c r="AV154" s="34">
        <f t="shared" si="105"/>
        <v>125</v>
      </c>
      <c r="AW154" s="34">
        <f t="shared" si="106"/>
        <v>0</v>
      </c>
      <c r="AX154" s="34">
        <f t="shared" si="107"/>
        <v>273.40000152587891</v>
      </c>
      <c r="AY154" s="34">
        <f t="shared" si="108"/>
        <v>3871.635500822073</v>
      </c>
      <c r="BA154" s="25">
        <v>2032</v>
      </c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O154" s="41" t="s">
        <v>48</v>
      </c>
      <c r="BP154" s="42">
        <f>BL168</f>
        <v>765.60000228881836</v>
      </c>
    </row>
    <row r="155" spans="2:68" x14ac:dyDescent="0.25">
      <c r="B155" s="27">
        <v>2033</v>
      </c>
      <c r="C155" s="28">
        <v>0</v>
      </c>
      <c r="D155" s="28">
        <v>237</v>
      </c>
      <c r="E155" s="28">
        <v>36.400001525878899</v>
      </c>
      <c r="F155" s="28">
        <v>800</v>
      </c>
      <c r="G155" s="28">
        <v>200</v>
      </c>
      <c r="H155" s="28">
        <v>200</v>
      </c>
      <c r="I155" s="28">
        <v>0</v>
      </c>
      <c r="J155" s="28">
        <v>0</v>
      </c>
      <c r="K155" s="28">
        <v>400</v>
      </c>
      <c r="L155" s="28">
        <v>0</v>
      </c>
      <c r="M155" s="28">
        <v>0</v>
      </c>
      <c r="N155" s="28">
        <v>399.44999694824219</v>
      </c>
      <c r="O155" s="28">
        <v>0</v>
      </c>
      <c r="P155" s="28">
        <v>0</v>
      </c>
      <c r="Q155" s="28">
        <v>0</v>
      </c>
      <c r="R155" s="28">
        <v>0</v>
      </c>
      <c r="S155" s="28">
        <v>250</v>
      </c>
      <c r="T155" s="28">
        <v>0</v>
      </c>
      <c r="U155" s="28">
        <v>0</v>
      </c>
      <c r="V155" s="28">
        <v>0</v>
      </c>
      <c r="W155" s="28">
        <v>0</v>
      </c>
      <c r="X155" s="28">
        <v>44.919998168945313</v>
      </c>
      <c r="Y155" s="28">
        <v>125</v>
      </c>
      <c r="Z155" s="28">
        <v>0</v>
      </c>
      <c r="AA155" s="28">
        <v>0</v>
      </c>
      <c r="AB155" s="28">
        <v>0</v>
      </c>
      <c r="AC155" s="28">
        <v>0</v>
      </c>
      <c r="AD155" s="28">
        <v>0</v>
      </c>
      <c r="AE155" s="28">
        <v>240</v>
      </c>
      <c r="AF155" s="28">
        <v>14.25</v>
      </c>
      <c r="AG155" s="28">
        <v>200.250004529953</v>
      </c>
      <c r="AH155" s="28">
        <v>524.96585539396233</v>
      </c>
      <c r="AI155" s="28">
        <v>299.97382252740357</v>
      </c>
      <c r="AJ155" s="28">
        <v>79.376999862492085</v>
      </c>
      <c r="AK155" s="28">
        <v>25.60000041872263</v>
      </c>
      <c r="AL155" s="30" t="str">
        <f t="shared" si="109"/>
        <v>Suite 6 CEIP Preferred Portfolio</v>
      </c>
      <c r="AM155" s="27">
        <v>2033</v>
      </c>
      <c r="AN155" s="35">
        <f t="shared" si="110"/>
        <v>824.93967792136596</v>
      </c>
      <c r="AO155" s="35">
        <f t="shared" si="111"/>
        <v>275.60000041872263</v>
      </c>
      <c r="AP155" s="35">
        <f t="shared" si="112"/>
        <v>319.37699986249208</v>
      </c>
      <c r="AQ155" s="35">
        <f t="shared" si="101"/>
        <v>200.250004529953</v>
      </c>
      <c r="AR155" s="35">
        <f t="shared" si="102"/>
        <v>59.169998168945313</v>
      </c>
      <c r="AS155" s="35">
        <f t="shared" si="103"/>
        <v>0</v>
      </c>
      <c r="AT155" s="35">
        <f t="shared" si="113"/>
        <v>399.44999694824219</v>
      </c>
      <c r="AU155" s="35">
        <f t="shared" si="104"/>
        <v>1600</v>
      </c>
      <c r="AV155" s="35">
        <f t="shared" si="105"/>
        <v>125</v>
      </c>
      <c r="AW155" s="35">
        <f t="shared" si="106"/>
        <v>0</v>
      </c>
      <c r="AX155" s="35">
        <f t="shared" si="107"/>
        <v>273.40000152587891</v>
      </c>
      <c r="AY155" s="35">
        <f t="shared" si="108"/>
        <v>4077.1866793755999</v>
      </c>
      <c r="BA155" s="27">
        <v>2033</v>
      </c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</row>
    <row r="156" spans="2:68" x14ac:dyDescent="0.25">
      <c r="B156" s="25">
        <v>2034</v>
      </c>
      <c r="C156" s="26">
        <v>0</v>
      </c>
      <c r="D156" s="26">
        <v>474</v>
      </c>
      <c r="E156" s="26">
        <v>36.400001525878899</v>
      </c>
      <c r="F156" s="26">
        <v>800</v>
      </c>
      <c r="G156" s="26">
        <v>200</v>
      </c>
      <c r="H156" s="26">
        <v>200</v>
      </c>
      <c r="I156" s="26">
        <v>0</v>
      </c>
      <c r="J156" s="26">
        <v>0</v>
      </c>
      <c r="K156" s="26">
        <v>400</v>
      </c>
      <c r="L156" s="26">
        <v>0</v>
      </c>
      <c r="M156" s="26">
        <v>0</v>
      </c>
      <c r="N156" s="26">
        <v>499.25</v>
      </c>
      <c r="O156" s="26">
        <v>0</v>
      </c>
      <c r="P156" s="26">
        <v>0</v>
      </c>
      <c r="Q156" s="26">
        <v>0</v>
      </c>
      <c r="R156" s="26">
        <v>0</v>
      </c>
      <c r="S156" s="26">
        <v>250</v>
      </c>
      <c r="T156" s="26">
        <v>0</v>
      </c>
      <c r="U156" s="26">
        <v>0</v>
      </c>
      <c r="V156" s="26">
        <v>0</v>
      </c>
      <c r="W156" s="26">
        <v>0</v>
      </c>
      <c r="X156" s="26">
        <v>48.389999389648438</v>
      </c>
      <c r="Y156" s="26">
        <v>125</v>
      </c>
      <c r="Z156" s="26">
        <v>0</v>
      </c>
      <c r="AA156" s="26">
        <v>0</v>
      </c>
      <c r="AB156" s="26">
        <v>0</v>
      </c>
      <c r="AC156" s="26">
        <v>0</v>
      </c>
      <c r="AD156" s="26">
        <v>0</v>
      </c>
      <c r="AE156" s="26">
        <v>270</v>
      </c>
      <c r="AF156" s="26">
        <v>15.340000152587891</v>
      </c>
      <c r="AG156" s="26">
        <v>202.68000251054764</v>
      </c>
      <c r="AH156" s="26">
        <v>555.72839171180271</v>
      </c>
      <c r="AI156" s="26">
        <v>348.29111263068853</v>
      </c>
      <c r="AJ156" s="26">
        <v>79.376999862492085</v>
      </c>
      <c r="AK156" s="26">
        <v>25.60000041872263</v>
      </c>
      <c r="AL156" s="30" t="str">
        <f t="shared" si="109"/>
        <v>Suite 6 CEIP Preferred Portfolio</v>
      </c>
      <c r="AM156" s="25">
        <v>2034</v>
      </c>
      <c r="AN156" s="34">
        <f t="shared" si="110"/>
        <v>904.01950434249125</v>
      </c>
      <c r="AO156" s="34">
        <f t="shared" si="111"/>
        <v>275.60000041872263</v>
      </c>
      <c r="AP156" s="34">
        <f t="shared" si="112"/>
        <v>349.37699986249208</v>
      </c>
      <c r="AQ156" s="34">
        <f t="shared" si="101"/>
        <v>202.68000251054764</v>
      </c>
      <c r="AR156" s="34">
        <f t="shared" si="102"/>
        <v>63.729999542236328</v>
      </c>
      <c r="AS156" s="34">
        <f t="shared" si="103"/>
        <v>0</v>
      </c>
      <c r="AT156" s="34">
        <f t="shared" si="113"/>
        <v>499.25</v>
      </c>
      <c r="AU156" s="34">
        <f t="shared" si="104"/>
        <v>1600</v>
      </c>
      <c r="AV156" s="34">
        <f t="shared" si="105"/>
        <v>125</v>
      </c>
      <c r="AW156" s="34">
        <f t="shared" si="106"/>
        <v>0</v>
      </c>
      <c r="AX156" s="34">
        <f t="shared" si="107"/>
        <v>510.40000152587891</v>
      </c>
      <c r="AY156" s="34">
        <f t="shared" si="108"/>
        <v>4530.0565082023686</v>
      </c>
      <c r="BA156" s="25">
        <v>2034</v>
      </c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</row>
    <row r="157" spans="2:68" x14ac:dyDescent="0.25">
      <c r="B157" s="27">
        <v>2035</v>
      </c>
      <c r="C157" s="28">
        <v>0</v>
      </c>
      <c r="D157" s="28">
        <v>474</v>
      </c>
      <c r="E157" s="28">
        <v>36.400001525878899</v>
      </c>
      <c r="F157" s="28">
        <v>800</v>
      </c>
      <c r="G157" s="28">
        <v>200</v>
      </c>
      <c r="H157" s="28">
        <v>200</v>
      </c>
      <c r="I157" s="28">
        <v>0</v>
      </c>
      <c r="J157" s="28">
        <v>0</v>
      </c>
      <c r="K157" s="28">
        <v>400</v>
      </c>
      <c r="L157" s="28">
        <v>0</v>
      </c>
      <c r="M157" s="28">
        <v>0</v>
      </c>
      <c r="N157" s="28">
        <v>599</v>
      </c>
      <c r="O157" s="28">
        <v>0</v>
      </c>
      <c r="P157" s="28">
        <v>0</v>
      </c>
      <c r="Q157" s="28">
        <v>0</v>
      </c>
      <c r="R157" s="28">
        <v>0</v>
      </c>
      <c r="S157" s="28">
        <v>250</v>
      </c>
      <c r="T157" s="28">
        <v>0</v>
      </c>
      <c r="U157" s="28">
        <v>0</v>
      </c>
      <c r="V157" s="28">
        <v>0</v>
      </c>
      <c r="W157" s="28">
        <v>0</v>
      </c>
      <c r="X157" s="28">
        <v>51.919998168945313</v>
      </c>
      <c r="Y157" s="28">
        <v>250</v>
      </c>
      <c r="Z157" s="28">
        <v>0</v>
      </c>
      <c r="AA157" s="28">
        <v>0</v>
      </c>
      <c r="AB157" s="28">
        <v>0</v>
      </c>
      <c r="AC157" s="28">
        <v>0</v>
      </c>
      <c r="AD157" s="28">
        <v>0</v>
      </c>
      <c r="AE157" s="28">
        <v>300</v>
      </c>
      <c r="AF157" s="28">
        <v>16.469999313354489</v>
      </c>
      <c r="AG157" s="28">
        <v>205.21999967098236</v>
      </c>
      <c r="AH157" s="28">
        <v>584.11534265681462</v>
      </c>
      <c r="AI157" s="28">
        <v>390.7691705807274</v>
      </c>
      <c r="AJ157" s="28">
        <v>79.376999862492085</v>
      </c>
      <c r="AK157" s="28">
        <v>25.60000041872263</v>
      </c>
      <c r="AL157" s="30" t="str">
        <f t="shared" si="109"/>
        <v>Suite 6 CEIP Preferred Portfolio</v>
      </c>
      <c r="AM157" s="27">
        <v>2035</v>
      </c>
      <c r="AN157" s="35">
        <f t="shared" si="110"/>
        <v>974.88451323754202</v>
      </c>
      <c r="AO157" s="35">
        <f t="shared" si="111"/>
        <v>275.60000041872263</v>
      </c>
      <c r="AP157" s="35">
        <f t="shared" si="112"/>
        <v>379.37699986249208</v>
      </c>
      <c r="AQ157" s="35">
        <f t="shared" si="101"/>
        <v>205.21999967098236</v>
      </c>
      <c r="AR157" s="35">
        <f t="shared" si="102"/>
        <v>68.389997482299805</v>
      </c>
      <c r="AS157" s="35">
        <f t="shared" si="103"/>
        <v>0</v>
      </c>
      <c r="AT157" s="35">
        <f t="shared" si="113"/>
        <v>599</v>
      </c>
      <c r="AU157" s="35">
        <f t="shared" si="104"/>
        <v>1600</v>
      </c>
      <c r="AV157" s="35">
        <f t="shared" si="105"/>
        <v>250</v>
      </c>
      <c r="AW157" s="35">
        <f t="shared" si="106"/>
        <v>0</v>
      </c>
      <c r="AX157" s="35">
        <f t="shared" si="107"/>
        <v>510.40000152587891</v>
      </c>
      <c r="AY157" s="35">
        <f t="shared" si="108"/>
        <v>4862.8715121979176</v>
      </c>
      <c r="BA157" s="27">
        <v>2035</v>
      </c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</row>
    <row r="158" spans="2:68" x14ac:dyDescent="0.25">
      <c r="B158" s="25">
        <v>2036</v>
      </c>
      <c r="C158" s="26">
        <v>0</v>
      </c>
      <c r="D158" s="26">
        <v>474</v>
      </c>
      <c r="E158" s="26">
        <v>36.400001525878899</v>
      </c>
      <c r="F158" s="26">
        <v>1000</v>
      </c>
      <c r="G158" s="26">
        <v>200</v>
      </c>
      <c r="H158" s="26">
        <v>200</v>
      </c>
      <c r="I158" s="26">
        <v>0</v>
      </c>
      <c r="J158" s="26">
        <v>0</v>
      </c>
      <c r="K158" s="26">
        <v>400</v>
      </c>
      <c r="L158" s="26">
        <v>0</v>
      </c>
      <c r="M158" s="26">
        <v>0</v>
      </c>
      <c r="N158" s="26">
        <v>598.69999694824219</v>
      </c>
      <c r="O158" s="26">
        <v>0</v>
      </c>
      <c r="P158" s="26">
        <v>0</v>
      </c>
      <c r="Q158" s="26">
        <v>0</v>
      </c>
      <c r="R158" s="26">
        <v>0</v>
      </c>
      <c r="S158" s="26">
        <v>250</v>
      </c>
      <c r="T158" s="26">
        <v>0</v>
      </c>
      <c r="U158" s="26">
        <v>0</v>
      </c>
      <c r="V158" s="26">
        <v>0</v>
      </c>
      <c r="W158" s="26">
        <v>0</v>
      </c>
      <c r="X158" s="26">
        <v>55.459999084472663</v>
      </c>
      <c r="Y158" s="26">
        <v>250</v>
      </c>
      <c r="Z158" s="26">
        <v>0</v>
      </c>
      <c r="AA158" s="26">
        <v>0</v>
      </c>
      <c r="AB158" s="26">
        <v>0</v>
      </c>
      <c r="AC158" s="26">
        <v>0</v>
      </c>
      <c r="AD158" s="26">
        <v>0</v>
      </c>
      <c r="AE158" s="26">
        <v>330</v>
      </c>
      <c r="AF158" s="26">
        <v>17.590000152587891</v>
      </c>
      <c r="AG158" s="26">
        <v>205.11000263690948</v>
      </c>
      <c r="AH158" s="26">
        <v>613.46955324942508</v>
      </c>
      <c r="AI158" s="26">
        <v>409.22194948772494</v>
      </c>
      <c r="AJ158" s="26">
        <v>79.376999862492085</v>
      </c>
      <c r="AK158" s="26">
        <v>25.60000041872263</v>
      </c>
      <c r="AL158" s="30" t="str">
        <f t="shared" si="109"/>
        <v>Suite 6 CEIP Preferred Portfolio</v>
      </c>
      <c r="AM158" s="25">
        <v>2036</v>
      </c>
      <c r="AN158" s="34">
        <f t="shared" si="110"/>
        <v>1022.69150273715</v>
      </c>
      <c r="AO158" s="34">
        <f t="shared" si="111"/>
        <v>275.60000041872263</v>
      </c>
      <c r="AP158" s="34">
        <f t="shared" si="112"/>
        <v>409.37699986249208</v>
      </c>
      <c r="AQ158" s="34">
        <f t="shared" si="101"/>
        <v>205.11000263690948</v>
      </c>
      <c r="AR158" s="34">
        <f t="shared" si="102"/>
        <v>73.049999237060547</v>
      </c>
      <c r="AS158" s="34">
        <f t="shared" si="103"/>
        <v>0</v>
      </c>
      <c r="AT158" s="34">
        <f t="shared" si="113"/>
        <v>598.69999694824219</v>
      </c>
      <c r="AU158" s="34">
        <f t="shared" si="104"/>
        <v>1800</v>
      </c>
      <c r="AV158" s="34">
        <f t="shared" si="105"/>
        <v>250</v>
      </c>
      <c r="AW158" s="34">
        <f t="shared" si="106"/>
        <v>0</v>
      </c>
      <c r="AX158" s="34">
        <f t="shared" si="107"/>
        <v>510.40000152587891</v>
      </c>
      <c r="AY158" s="34">
        <f t="shared" si="108"/>
        <v>5144.9285033664564</v>
      </c>
      <c r="BA158" s="25">
        <v>2036</v>
      </c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</row>
    <row r="159" spans="2:68" x14ac:dyDescent="0.25">
      <c r="B159" s="27">
        <v>2037</v>
      </c>
      <c r="C159" s="28">
        <v>0</v>
      </c>
      <c r="D159" s="28">
        <v>474</v>
      </c>
      <c r="E159" s="28">
        <v>36.400001525878899</v>
      </c>
      <c r="F159" s="28">
        <v>1200</v>
      </c>
      <c r="G159" s="28">
        <v>200</v>
      </c>
      <c r="H159" s="28">
        <v>200</v>
      </c>
      <c r="I159" s="28">
        <v>0</v>
      </c>
      <c r="J159" s="28">
        <v>0</v>
      </c>
      <c r="K159" s="28">
        <v>400</v>
      </c>
      <c r="L159" s="28">
        <v>0</v>
      </c>
      <c r="M159" s="28">
        <v>0</v>
      </c>
      <c r="N159" s="28">
        <v>598.40000152587891</v>
      </c>
      <c r="O159" s="28">
        <v>0</v>
      </c>
      <c r="P159" s="28">
        <v>0</v>
      </c>
      <c r="Q159" s="28">
        <v>0</v>
      </c>
      <c r="R159" s="28">
        <v>0</v>
      </c>
      <c r="S159" s="28">
        <v>250</v>
      </c>
      <c r="T159" s="28">
        <v>0</v>
      </c>
      <c r="U159" s="28">
        <v>0</v>
      </c>
      <c r="V159" s="28">
        <v>0</v>
      </c>
      <c r="W159" s="28">
        <v>0</v>
      </c>
      <c r="X159" s="28">
        <v>58.759998321533203</v>
      </c>
      <c r="Y159" s="28">
        <v>250</v>
      </c>
      <c r="Z159" s="28">
        <v>0</v>
      </c>
      <c r="AA159" s="28">
        <v>0</v>
      </c>
      <c r="AB159" s="28">
        <v>0</v>
      </c>
      <c r="AC159" s="28">
        <v>0</v>
      </c>
      <c r="AD159" s="28">
        <v>0</v>
      </c>
      <c r="AE159" s="28">
        <v>360</v>
      </c>
      <c r="AF159" s="28">
        <v>18.629999160766602</v>
      </c>
      <c r="AG159" s="28">
        <v>203.74000132083893</v>
      </c>
      <c r="AH159" s="28">
        <v>641.82474307177631</v>
      </c>
      <c r="AI159" s="28">
        <v>455.13238293578956</v>
      </c>
      <c r="AJ159" s="28">
        <v>79.376999862492085</v>
      </c>
      <c r="AK159" s="28">
        <v>25.60000041872263</v>
      </c>
      <c r="AL159" s="30" t="str">
        <f t="shared" si="109"/>
        <v>Suite 6 CEIP Preferred Portfolio</v>
      </c>
      <c r="AM159" s="27">
        <v>2037</v>
      </c>
      <c r="AN159" s="35">
        <f t="shared" si="110"/>
        <v>1096.9571260075659</v>
      </c>
      <c r="AO159" s="35">
        <f t="shared" si="111"/>
        <v>275.60000041872263</v>
      </c>
      <c r="AP159" s="35">
        <f t="shared" si="112"/>
        <v>439.37699986249208</v>
      </c>
      <c r="AQ159" s="35">
        <f t="shared" si="101"/>
        <v>203.74000132083893</v>
      </c>
      <c r="AR159" s="35">
        <f t="shared" si="102"/>
        <v>77.389997482299805</v>
      </c>
      <c r="AS159" s="35">
        <f t="shared" si="103"/>
        <v>0</v>
      </c>
      <c r="AT159" s="35">
        <f t="shared" si="113"/>
        <v>598.40000152587891</v>
      </c>
      <c r="AU159" s="35">
        <f t="shared" si="104"/>
        <v>2000</v>
      </c>
      <c r="AV159" s="35">
        <f t="shared" si="105"/>
        <v>250</v>
      </c>
      <c r="AW159" s="35">
        <f t="shared" si="106"/>
        <v>0</v>
      </c>
      <c r="AX159" s="35">
        <f t="shared" si="107"/>
        <v>510.40000152587891</v>
      </c>
      <c r="AY159" s="35">
        <f t="shared" si="108"/>
        <v>5451.8641281436776</v>
      </c>
      <c r="BA159" s="27">
        <v>2037</v>
      </c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</row>
    <row r="160" spans="2:68" x14ac:dyDescent="0.25">
      <c r="B160" s="25">
        <v>2038</v>
      </c>
      <c r="C160" s="26">
        <v>0</v>
      </c>
      <c r="D160" s="26">
        <v>474</v>
      </c>
      <c r="E160" s="26">
        <v>36.400001525878899</v>
      </c>
      <c r="F160" s="26">
        <v>1300</v>
      </c>
      <c r="G160" s="26">
        <v>200</v>
      </c>
      <c r="H160" s="26">
        <v>200</v>
      </c>
      <c r="I160" s="26">
        <v>0</v>
      </c>
      <c r="J160" s="26">
        <v>0</v>
      </c>
      <c r="K160" s="26">
        <v>400</v>
      </c>
      <c r="L160" s="26">
        <v>0</v>
      </c>
      <c r="M160" s="26">
        <v>0</v>
      </c>
      <c r="N160" s="26">
        <v>598.09999847412109</v>
      </c>
      <c r="O160" s="26">
        <v>0</v>
      </c>
      <c r="P160" s="26">
        <v>0</v>
      </c>
      <c r="Q160" s="26">
        <v>0</v>
      </c>
      <c r="R160" s="26">
        <v>0</v>
      </c>
      <c r="S160" s="26">
        <v>250</v>
      </c>
      <c r="T160" s="26">
        <v>0</v>
      </c>
      <c r="U160" s="26">
        <v>0</v>
      </c>
      <c r="V160" s="26">
        <v>0</v>
      </c>
      <c r="W160" s="26">
        <v>0</v>
      </c>
      <c r="X160" s="26">
        <v>62.220001220703118</v>
      </c>
      <c r="Y160" s="26">
        <v>250</v>
      </c>
      <c r="Z160" s="26">
        <v>0</v>
      </c>
      <c r="AA160" s="26">
        <v>0</v>
      </c>
      <c r="AB160" s="26">
        <v>0</v>
      </c>
      <c r="AC160" s="26">
        <v>0</v>
      </c>
      <c r="AD160" s="26">
        <v>0</v>
      </c>
      <c r="AE160" s="26">
        <v>390</v>
      </c>
      <c r="AF160" s="26">
        <v>19.729999542236332</v>
      </c>
      <c r="AG160" s="26">
        <v>202.2799990773201</v>
      </c>
      <c r="AH160" s="26">
        <v>668.61546698234986</v>
      </c>
      <c r="AI160" s="26">
        <v>503.62199163829791</v>
      </c>
      <c r="AJ160" s="26">
        <v>79.376999862492085</v>
      </c>
      <c r="AK160" s="26">
        <v>25.60000041872263</v>
      </c>
      <c r="AL160" s="30" t="str">
        <f t="shared" si="109"/>
        <v>Suite 6 CEIP Preferred Portfolio</v>
      </c>
      <c r="AM160" s="25">
        <v>2038</v>
      </c>
      <c r="AN160" s="34">
        <f t="shared" si="110"/>
        <v>1172.2374586206479</v>
      </c>
      <c r="AO160" s="34">
        <f t="shared" si="111"/>
        <v>275.60000041872263</v>
      </c>
      <c r="AP160" s="34">
        <f t="shared" si="112"/>
        <v>469.37699986249208</v>
      </c>
      <c r="AQ160" s="34">
        <f t="shared" si="101"/>
        <v>202.2799990773201</v>
      </c>
      <c r="AR160" s="34">
        <f t="shared" si="102"/>
        <v>81.950000762939453</v>
      </c>
      <c r="AS160" s="34">
        <f t="shared" si="103"/>
        <v>0</v>
      </c>
      <c r="AT160" s="34">
        <f t="shared" si="113"/>
        <v>598.09999847412109</v>
      </c>
      <c r="AU160" s="34">
        <f t="shared" si="104"/>
        <v>2100</v>
      </c>
      <c r="AV160" s="34">
        <f t="shared" si="105"/>
        <v>250</v>
      </c>
      <c r="AW160" s="34">
        <f t="shared" si="106"/>
        <v>0</v>
      </c>
      <c r="AX160" s="34">
        <f t="shared" si="107"/>
        <v>510.40000152587891</v>
      </c>
      <c r="AY160" s="34">
        <f t="shared" si="108"/>
        <v>5659.9444587421222</v>
      </c>
      <c r="BA160" s="25">
        <v>2038</v>
      </c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</row>
    <row r="161" spans="2:65" x14ac:dyDescent="0.25">
      <c r="B161" s="27">
        <v>2039</v>
      </c>
      <c r="C161" s="28">
        <v>0</v>
      </c>
      <c r="D161" s="28">
        <v>474</v>
      </c>
      <c r="E161" s="28">
        <v>54.600002288818345</v>
      </c>
      <c r="F161" s="28">
        <v>1400</v>
      </c>
      <c r="G161" s="28">
        <v>200</v>
      </c>
      <c r="H161" s="28">
        <v>200</v>
      </c>
      <c r="I161" s="28">
        <v>0</v>
      </c>
      <c r="J161" s="28">
        <v>0</v>
      </c>
      <c r="K161" s="28">
        <v>400</v>
      </c>
      <c r="L161" s="28">
        <v>0</v>
      </c>
      <c r="M161" s="28">
        <v>0</v>
      </c>
      <c r="N161" s="28">
        <v>597.80000305175781</v>
      </c>
      <c r="O161" s="28">
        <v>0</v>
      </c>
      <c r="P161" s="28">
        <v>0</v>
      </c>
      <c r="Q161" s="28">
        <v>0</v>
      </c>
      <c r="R161" s="28">
        <v>0</v>
      </c>
      <c r="S161" s="28">
        <v>250</v>
      </c>
      <c r="T161" s="28">
        <v>75</v>
      </c>
      <c r="U161" s="28">
        <v>0</v>
      </c>
      <c r="V161" s="28">
        <v>0</v>
      </c>
      <c r="W161" s="28">
        <v>0</v>
      </c>
      <c r="X161" s="28">
        <v>65.650001525878906</v>
      </c>
      <c r="Y161" s="28">
        <v>250</v>
      </c>
      <c r="Z161" s="28">
        <v>0</v>
      </c>
      <c r="AA161" s="28">
        <v>0</v>
      </c>
      <c r="AB161" s="28">
        <v>0</v>
      </c>
      <c r="AC161" s="28">
        <v>0</v>
      </c>
      <c r="AD161" s="28">
        <v>0</v>
      </c>
      <c r="AE161" s="28">
        <v>420</v>
      </c>
      <c r="AF161" s="28">
        <v>20.819999694824219</v>
      </c>
      <c r="AG161" s="28">
        <v>203.30000323057175</v>
      </c>
      <c r="AH161" s="28">
        <v>695.50587983569119</v>
      </c>
      <c r="AI161" s="28">
        <v>567.04502237397264</v>
      </c>
      <c r="AJ161" s="28">
        <v>79.376999862492085</v>
      </c>
      <c r="AK161" s="28">
        <v>25.60000041872263</v>
      </c>
      <c r="AL161" s="30" t="str">
        <f t="shared" si="109"/>
        <v>Suite 6 CEIP Preferred Portfolio</v>
      </c>
      <c r="AM161" s="27">
        <v>2039</v>
      </c>
      <c r="AN161" s="35">
        <f t="shared" si="110"/>
        <v>1262.5509022096639</v>
      </c>
      <c r="AO161" s="35">
        <f t="shared" si="111"/>
        <v>350.60000041872263</v>
      </c>
      <c r="AP161" s="35">
        <f t="shared" si="112"/>
        <v>499.37699986249208</v>
      </c>
      <c r="AQ161" s="35">
        <f t="shared" si="101"/>
        <v>203.30000323057175</v>
      </c>
      <c r="AR161" s="35">
        <f t="shared" si="102"/>
        <v>86.470001220703125</v>
      </c>
      <c r="AS161" s="35">
        <f t="shared" si="103"/>
        <v>0</v>
      </c>
      <c r="AT161" s="35">
        <f t="shared" si="113"/>
        <v>597.80000305175781</v>
      </c>
      <c r="AU161" s="35">
        <f t="shared" si="104"/>
        <v>2200</v>
      </c>
      <c r="AV161" s="35">
        <f t="shared" si="105"/>
        <v>250</v>
      </c>
      <c r="AW161" s="35">
        <f t="shared" si="106"/>
        <v>0</v>
      </c>
      <c r="AX161" s="35">
        <f t="shared" si="107"/>
        <v>528.60000228881836</v>
      </c>
      <c r="AY161" s="35">
        <f t="shared" si="108"/>
        <v>5978.6979122827297</v>
      </c>
      <c r="BA161" s="27">
        <v>2039</v>
      </c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</row>
    <row r="162" spans="2:65" x14ac:dyDescent="0.25">
      <c r="B162" s="25">
        <v>2040</v>
      </c>
      <c r="C162" s="26">
        <v>0</v>
      </c>
      <c r="D162" s="26">
        <v>474</v>
      </c>
      <c r="E162" s="26">
        <v>54.600002288818345</v>
      </c>
      <c r="F162" s="26">
        <v>1500</v>
      </c>
      <c r="G162" s="26">
        <v>200</v>
      </c>
      <c r="H162" s="26">
        <v>200</v>
      </c>
      <c r="I162" s="26">
        <v>0</v>
      </c>
      <c r="J162" s="26">
        <v>0</v>
      </c>
      <c r="K162" s="26">
        <v>400</v>
      </c>
      <c r="L162" s="26">
        <v>0</v>
      </c>
      <c r="M162" s="26">
        <v>0</v>
      </c>
      <c r="N162" s="26">
        <v>597.5</v>
      </c>
      <c r="O162" s="26">
        <v>0</v>
      </c>
      <c r="P162" s="26">
        <v>0</v>
      </c>
      <c r="Q162" s="26">
        <v>0</v>
      </c>
      <c r="R162" s="26">
        <v>0</v>
      </c>
      <c r="S162" s="26">
        <v>250</v>
      </c>
      <c r="T162" s="26">
        <v>275</v>
      </c>
      <c r="U162" s="26">
        <v>0</v>
      </c>
      <c r="V162" s="26">
        <v>0</v>
      </c>
      <c r="W162" s="26">
        <v>0</v>
      </c>
      <c r="X162" s="26">
        <v>69.120002746582031</v>
      </c>
      <c r="Y162" s="26">
        <v>250</v>
      </c>
      <c r="Z162" s="26">
        <v>0</v>
      </c>
      <c r="AA162" s="26">
        <v>0</v>
      </c>
      <c r="AB162" s="26">
        <v>0</v>
      </c>
      <c r="AC162" s="26">
        <v>0</v>
      </c>
      <c r="AD162" s="26">
        <v>0</v>
      </c>
      <c r="AE162" s="26">
        <v>450</v>
      </c>
      <c r="AF162" s="26">
        <v>21.920000076293949</v>
      </c>
      <c r="AG162" s="26">
        <v>205.51999998092651</v>
      </c>
      <c r="AH162" s="26">
        <v>719.66706749705361</v>
      </c>
      <c r="AI162" s="26">
        <v>636.13926884471721</v>
      </c>
      <c r="AJ162" s="26">
        <v>79.376999862492085</v>
      </c>
      <c r="AK162" s="26">
        <v>25.60000041872263</v>
      </c>
      <c r="AL162" s="30" t="str">
        <f t="shared" si="109"/>
        <v>Suite 6 CEIP Preferred Portfolio</v>
      </c>
      <c r="AM162" s="25">
        <v>2040</v>
      </c>
      <c r="AN162" s="34">
        <f t="shared" si="110"/>
        <v>1355.8063363417709</v>
      </c>
      <c r="AO162" s="34">
        <f t="shared" si="111"/>
        <v>550.60000041872263</v>
      </c>
      <c r="AP162" s="34">
        <f t="shared" si="112"/>
        <v>529.37699986249208</v>
      </c>
      <c r="AQ162" s="34">
        <f t="shared" si="101"/>
        <v>205.51999998092651</v>
      </c>
      <c r="AR162" s="34">
        <f t="shared" si="102"/>
        <v>91.040002822875977</v>
      </c>
      <c r="AS162" s="34">
        <f t="shared" si="103"/>
        <v>0</v>
      </c>
      <c r="AT162" s="34">
        <f t="shared" si="113"/>
        <v>597.5</v>
      </c>
      <c r="AU162" s="34">
        <f t="shared" si="104"/>
        <v>2300</v>
      </c>
      <c r="AV162" s="34">
        <f t="shared" si="105"/>
        <v>250</v>
      </c>
      <c r="AW162" s="34">
        <f t="shared" si="106"/>
        <v>0</v>
      </c>
      <c r="AX162" s="34">
        <f t="shared" si="107"/>
        <v>528.60000228881836</v>
      </c>
      <c r="AY162" s="34">
        <f t="shared" si="108"/>
        <v>6408.4433417156069</v>
      </c>
      <c r="BA162" s="25">
        <v>2040</v>
      </c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</row>
    <row r="163" spans="2:65" x14ac:dyDescent="0.25">
      <c r="B163" s="27">
        <v>2041</v>
      </c>
      <c r="C163" s="28">
        <v>0</v>
      </c>
      <c r="D163" s="28">
        <v>474</v>
      </c>
      <c r="E163" s="28">
        <v>54.600002288818345</v>
      </c>
      <c r="F163" s="28">
        <v>1500</v>
      </c>
      <c r="G163" s="28">
        <v>200</v>
      </c>
      <c r="H163" s="28">
        <v>200</v>
      </c>
      <c r="I163" s="28">
        <v>0</v>
      </c>
      <c r="J163" s="28">
        <v>0</v>
      </c>
      <c r="K163" s="28">
        <v>400</v>
      </c>
      <c r="L163" s="28">
        <v>0</v>
      </c>
      <c r="M163" s="28">
        <v>100</v>
      </c>
      <c r="N163" s="28">
        <v>597.19999694824219</v>
      </c>
      <c r="O163" s="28">
        <v>0</v>
      </c>
      <c r="P163" s="28">
        <v>0</v>
      </c>
      <c r="Q163" s="28">
        <v>0</v>
      </c>
      <c r="R163" s="28">
        <v>0</v>
      </c>
      <c r="S163" s="28">
        <v>250</v>
      </c>
      <c r="T163" s="28">
        <v>375</v>
      </c>
      <c r="U163" s="28">
        <v>0</v>
      </c>
      <c r="V163" s="28">
        <v>0</v>
      </c>
      <c r="W163" s="28">
        <v>0</v>
      </c>
      <c r="X163" s="28">
        <v>72.769996643066406</v>
      </c>
      <c r="Y163" s="28">
        <v>250</v>
      </c>
      <c r="Z163" s="28">
        <v>0</v>
      </c>
      <c r="AA163" s="28">
        <v>0</v>
      </c>
      <c r="AB163" s="28">
        <v>15</v>
      </c>
      <c r="AC163" s="28">
        <v>0</v>
      </c>
      <c r="AD163" s="28">
        <v>0</v>
      </c>
      <c r="AE163" s="28">
        <v>480</v>
      </c>
      <c r="AF163" s="28">
        <v>23.079999923706051</v>
      </c>
      <c r="AG163" s="28">
        <v>207.86999678611755</v>
      </c>
      <c r="AH163" s="28">
        <v>740.23613767052893</v>
      </c>
      <c r="AI163" s="28">
        <v>680.74249458323834</v>
      </c>
      <c r="AJ163" s="28">
        <v>79.376999862492085</v>
      </c>
      <c r="AK163" s="28">
        <v>25.60000041872263</v>
      </c>
      <c r="AL163" s="30" t="str">
        <f t="shared" si="109"/>
        <v>Suite 6 CEIP Preferred Portfolio</v>
      </c>
      <c r="AM163" s="27">
        <v>2041</v>
      </c>
      <c r="AN163" s="35">
        <f t="shared" si="110"/>
        <v>1420.9786322537673</v>
      </c>
      <c r="AO163" s="35">
        <f t="shared" si="111"/>
        <v>650.60000041872263</v>
      </c>
      <c r="AP163" s="35">
        <f t="shared" si="112"/>
        <v>559.37699986249208</v>
      </c>
      <c r="AQ163" s="35">
        <f t="shared" si="101"/>
        <v>207.86999678611755</v>
      </c>
      <c r="AR163" s="35">
        <f t="shared" si="102"/>
        <v>95.849996566772461</v>
      </c>
      <c r="AS163" s="35">
        <f t="shared" si="103"/>
        <v>15</v>
      </c>
      <c r="AT163" s="35">
        <f t="shared" si="113"/>
        <v>597.19999694824219</v>
      </c>
      <c r="AU163" s="35">
        <f t="shared" si="104"/>
        <v>2400</v>
      </c>
      <c r="AV163" s="35">
        <f t="shared" si="105"/>
        <v>250</v>
      </c>
      <c r="AW163" s="35">
        <f t="shared" si="106"/>
        <v>0</v>
      </c>
      <c r="AX163" s="35">
        <f t="shared" si="107"/>
        <v>528.60000228881836</v>
      </c>
      <c r="AY163" s="35">
        <f t="shared" si="108"/>
        <v>6725.4756251249328</v>
      </c>
      <c r="BA163" s="27">
        <v>2041</v>
      </c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</row>
    <row r="164" spans="2:65" x14ac:dyDescent="0.25">
      <c r="B164" s="25">
        <v>2042</v>
      </c>
      <c r="C164" s="26">
        <v>0</v>
      </c>
      <c r="D164" s="26">
        <v>474</v>
      </c>
      <c r="E164" s="26">
        <v>54.600002288818345</v>
      </c>
      <c r="F164" s="26">
        <v>1600</v>
      </c>
      <c r="G164" s="26">
        <v>200</v>
      </c>
      <c r="H164" s="26">
        <v>200</v>
      </c>
      <c r="I164" s="26">
        <v>0</v>
      </c>
      <c r="J164" s="26">
        <v>0</v>
      </c>
      <c r="K164" s="26">
        <v>400</v>
      </c>
      <c r="L164" s="26">
        <v>0</v>
      </c>
      <c r="M164" s="26">
        <v>200</v>
      </c>
      <c r="N164" s="26">
        <v>596.90000152587891</v>
      </c>
      <c r="O164" s="26">
        <v>0</v>
      </c>
      <c r="P164" s="26">
        <v>0</v>
      </c>
      <c r="Q164" s="26">
        <v>0</v>
      </c>
      <c r="R164" s="26">
        <v>0</v>
      </c>
      <c r="S164" s="26">
        <v>250</v>
      </c>
      <c r="T164" s="26">
        <v>475</v>
      </c>
      <c r="U164" s="26">
        <v>50</v>
      </c>
      <c r="V164" s="26">
        <v>0</v>
      </c>
      <c r="W164" s="26">
        <v>0</v>
      </c>
      <c r="X164" s="26">
        <v>76.620002746582031</v>
      </c>
      <c r="Y164" s="26">
        <v>250</v>
      </c>
      <c r="Z164" s="26">
        <v>0</v>
      </c>
      <c r="AA164" s="26">
        <v>0</v>
      </c>
      <c r="AB164" s="26">
        <v>45</v>
      </c>
      <c r="AC164" s="26">
        <v>0</v>
      </c>
      <c r="AD164" s="26">
        <v>0</v>
      </c>
      <c r="AE164" s="26">
        <v>510</v>
      </c>
      <c r="AF164" s="26">
        <v>24.29999923706055</v>
      </c>
      <c r="AG164" s="26">
        <v>210.10999846458435</v>
      </c>
      <c r="AH164" s="26">
        <v>759.45953472884207</v>
      </c>
      <c r="AI164" s="26">
        <v>730.24621203573145</v>
      </c>
      <c r="AJ164" s="26">
        <v>79.376999862492085</v>
      </c>
      <c r="AK164" s="26">
        <v>25.60000041872263</v>
      </c>
      <c r="AL164" s="30" t="str">
        <f t="shared" si="109"/>
        <v>Suite 6 CEIP Preferred Portfolio</v>
      </c>
      <c r="AM164" s="25">
        <v>2042</v>
      </c>
      <c r="AN164" s="34">
        <f t="shared" si="110"/>
        <v>1489.7057467645736</v>
      </c>
      <c r="AO164" s="34">
        <f t="shared" si="111"/>
        <v>800.60000041872263</v>
      </c>
      <c r="AP164" s="34">
        <f t="shared" si="112"/>
        <v>589.37699986249208</v>
      </c>
      <c r="AQ164" s="34">
        <f t="shared" si="101"/>
        <v>210.10999846458435</v>
      </c>
      <c r="AR164" s="34">
        <f t="shared" si="102"/>
        <v>100.92000198364258</v>
      </c>
      <c r="AS164" s="34">
        <f t="shared" si="103"/>
        <v>45</v>
      </c>
      <c r="AT164" s="34">
        <f t="shared" si="113"/>
        <v>596.90000152587891</v>
      </c>
      <c r="AU164" s="34">
        <f t="shared" si="104"/>
        <v>2600</v>
      </c>
      <c r="AV164" s="34">
        <f t="shared" si="105"/>
        <v>250</v>
      </c>
      <c r="AW164" s="34">
        <f t="shared" si="106"/>
        <v>0</v>
      </c>
      <c r="AX164" s="34">
        <f t="shared" si="107"/>
        <v>528.60000228881836</v>
      </c>
      <c r="AY164" s="34">
        <f t="shared" si="108"/>
        <v>7211.2127513087125</v>
      </c>
      <c r="BA164" s="25">
        <v>2042</v>
      </c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  <c r="BM164" s="34"/>
    </row>
    <row r="165" spans="2:65" x14ac:dyDescent="0.25">
      <c r="B165" s="27">
        <v>2043</v>
      </c>
      <c r="C165" s="28">
        <v>0</v>
      </c>
      <c r="D165" s="28">
        <v>711</v>
      </c>
      <c r="E165" s="28">
        <v>54.600002288818345</v>
      </c>
      <c r="F165" s="28">
        <v>1800</v>
      </c>
      <c r="G165" s="28">
        <v>200</v>
      </c>
      <c r="H165" s="28">
        <v>200</v>
      </c>
      <c r="I165" s="28">
        <v>0</v>
      </c>
      <c r="J165" s="28">
        <v>0</v>
      </c>
      <c r="K165" s="28">
        <v>400</v>
      </c>
      <c r="L165" s="28">
        <v>0</v>
      </c>
      <c r="M165" s="28">
        <v>300</v>
      </c>
      <c r="N165" s="28">
        <v>596.59999847412109</v>
      </c>
      <c r="O165" s="28">
        <v>0</v>
      </c>
      <c r="P165" s="28">
        <v>0</v>
      </c>
      <c r="Q165" s="28">
        <v>0</v>
      </c>
      <c r="R165" s="28">
        <v>0</v>
      </c>
      <c r="S165" s="28">
        <v>250</v>
      </c>
      <c r="T165" s="28">
        <v>475</v>
      </c>
      <c r="U165" s="28">
        <v>50</v>
      </c>
      <c r="V165" s="28">
        <v>0</v>
      </c>
      <c r="W165" s="28">
        <v>0</v>
      </c>
      <c r="X165" s="28">
        <v>80.669998168945313</v>
      </c>
      <c r="Y165" s="28">
        <v>250</v>
      </c>
      <c r="Z165" s="28">
        <v>0</v>
      </c>
      <c r="AA165" s="28">
        <v>0</v>
      </c>
      <c r="AB165" s="28">
        <v>45</v>
      </c>
      <c r="AC165" s="28">
        <v>0</v>
      </c>
      <c r="AD165" s="28">
        <v>0</v>
      </c>
      <c r="AE165" s="28">
        <v>540</v>
      </c>
      <c r="AF165" s="28">
        <v>25.579999923706051</v>
      </c>
      <c r="AG165" s="28">
        <v>212.35000276565552</v>
      </c>
      <c r="AH165" s="28">
        <v>775.01290651765703</v>
      </c>
      <c r="AI165" s="28">
        <v>798.28595556854293</v>
      </c>
      <c r="AJ165" s="28">
        <v>79.376999862492085</v>
      </c>
      <c r="AK165" s="28">
        <v>25.60000041872263</v>
      </c>
      <c r="AL165" s="30" t="str">
        <f t="shared" si="109"/>
        <v>Suite 6 CEIP Preferred Portfolio</v>
      </c>
      <c r="AM165" s="27">
        <v>2043</v>
      </c>
      <c r="AN165" s="35">
        <f t="shared" si="110"/>
        <v>1573.2988620862</v>
      </c>
      <c r="AO165" s="35">
        <f t="shared" si="111"/>
        <v>800.60000041872263</v>
      </c>
      <c r="AP165" s="35">
        <f t="shared" si="112"/>
        <v>619.37699986249208</v>
      </c>
      <c r="AQ165" s="35">
        <f t="shared" si="101"/>
        <v>212.35000276565552</v>
      </c>
      <c r="AR165" s="35">
        <f t="shared" si="102"/>
        <v>106.24999809265137</v>
      </c>
      <c r="AS165" s="35">
        <f t="shared" si="103"/>
        <v>45</v>
      </c>
      <c r="AT165" s="35">
        <f t="shared" si="113"/>
        <v>596.59999847412109</v>
      </c>
      <c r="AU165" s="35">
        <f t="shared" si="104"/>
        <v>2900</v>
      </c>
      <c r="AV165" s="35">
        <f t="shared" si="105"/>
        <v>250</v>
      </c>
      <c r="AW165" s="35">
        <f t="shared" si="106"/>
        <v>0</v>
      </c>
      <c r="AX165" s="35">
        <f t="shared" si="107"/>
        <v>765.60000228881836</v>
      </c>
      <c r="AY165" s="35">
        <f t="shared" si="108"/>
        <v>7869.0758639886608</v>
      </c>
      <c r="BA165" s="27">
        <v>2043</v>
      </c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</row>
    <row r="166" spans="2:65" x14ac:dyDescent="0.25">
      <c r="B166" s="25">
        <v>2044</v>
      </c>
      <c r="C166" s="26">
        <v>0</v>
      </c>
      <c r="D166" s="26">
        <v>711</v>
      </c>
      <c r="E166" s="26">
        <v>54.600002288818345</v>
      </c>
      <c r="F166" s="26">
        <v>1800</v>
      </c>
      <c r="G166" s="26">
        <v>200</v>
      </c>
      <c r="H166" s="26">
        <v>200</v>
      </c>
      <c r="I166" s="26">
        <v>350</v>
      </c>
      <c r="J166" s="26">
        <v>0</v>
      </c>
      <c r="K166" s="26">
        <v>400</v>
      </c>
      <c r="L166" s="26">
        <v>0</v>
      </c>
      <c r="M166" s="26">
        <v>300</v>
      </c>
      <c r="N166" s="26">
        <v>596.30000305175781</v>
      </c>
      <c r="O166" s="26">
        <v>0</v>
      </c>
      <c r="P166" s="26">
        <v>0</v>
      </c>
      <c r="Q166" s="26">
        <v>0</v>
      </c>
      <c r="R166" s="26">
        <v>0</v>
      </c>
      <c r="S166" s="26">
        <v>250</v>
      </c>
      <c r="T166" s="26">
        <v>475</v>
      </c>
      <c r="U166" s="26">
        <v>50</v>
      </c>
      <c r="V166" s="26">
        <v>25</v>
      </c>
      <c r="W166" s="26">
        <v>0</v>
      </c>
      <c r="X166" s="26">
        <v>84.930000305175781</v>
      </c>
      <c r="Y166" s="26">
        <v>375</v>
      </c>
      <c r="Z166" s="26">
        <v>0</v>
      </c>
      <c r="AA166" s="26">
        <v>0</v>
      </c>
      <c r="AB166" s="26">
        <v>60</v>
      </c>
      <c r="AC166" s="26">
        <v>0</v>
      </c>
      <c r="AD166" s="26">
        <v>0</v>
      </c>
      <c r="AE166" s="26">
        <v>570</v>
      </c>
      <c r="AF166" s="26">
        <v>26.930000305175781</v>
      </c>
      <c r="AG166" s="26">
        <v>214.45999926328659</v>
      </c>
      <c r="AH166" s="26">
        <v>792.01466881078329</v>
      </c>
      <c r="AI166" s="26">
        <v>882.68142050805454</v>
      </c>
      <c r="AJ166" s="26">
        <v>79.376999862492085</v>
      </c>
      <c r="AK166" s="26">
        <v>25.60000041872263</v>
      </c>
      <c r="AL166" s="30" t="str">
        <f t="shared" si="109"/>
        <v>Suite 6 CEIP Preferred Portfolio</v>
      </c>
      <c r="AM166" s="25">
        <v>2044</v>
      </c>
      <c r="AN166" s="34">
        <f t="shared" si="110"/>
        <v>1674.6960893188379</v>
      </c>
      <c r="AO166" s="34">
        <f t="shared" si="111"/>
        <v>825.60000041872263</v>
      </c>
      <c r="AP166" s="34">
        <f t="shared" si="112"/>
        <v>649.37699986249208</v>
      </c>
      <c r="AQ166" s="34">
        <f t="shared" si="101"/>
        <v>214.45999926328659</v>
      </c>
      <c r="AR166" s="34">
        <f t="shared" si="102"/>
        <v>111.86000061035156</v>
      </c>
      <c r="AS166" s="34">
        <f t="shared" si="103"/>
        <v>60</v>
      </c>
      <c r="AT166" s="34">
        <f t="shared" si="113"/>
        <v>596.30000305175781</v>
      </c>
      <c r="AU166" s="34">
        <f t="shared" si="104"/>
        <v>3250</v>
      </c>
      <c r="AV166" s="34">
        <f t="shared" si="105"/>
        <v>375</v>
      </c>
      <c r="AW166" s="34">
        <f t="shared" si="106"/>
        <v>0</v>
      </c>
      <c r="AX166" s="34">
        <f t="shared" si="107"/>
        <v>765.60000228881836</v>
      </c>
      <c r="AY166" s="34">
        <f t="shared" si="108"/>
        <v>8522.8930948142661</v>
      </c>
      <c r="BA166" s="25">
        <v>2044</v>
      </c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  <c r="BM166" s="34"/>
    </row>
    <row r="167" spans="2:65" x14ac:dyDescent="0.25">
      <c r="B167" s="27">
        <v>2045</v>
      </c>
      <c r="C167" s="28">
        <v>0</v>
      </c>
      <c r="D167" s="28">
        <v>711</v>
      </c>
      <c r="E167" s="28">
        <v>54.600002288818345</v>
      </c>
      <c r="F167" s="28">
        <v>1800</v>
      </c>
      <c r="G167" s="28">
        <v>200</v>
      </c>
      <c r="H167" s="28">
        <v>200</v>
      </c>
      <c r="I167" s="28">
        <v>350</v>
      </c>
      <c r="J167" s="28">
        <v>0</v>
      </c>
      <c r="K167" s="28">
        <v>400</v>
      </c>
      <c r="L167" s="28">
        <v>0</v>
      </c>
      <c r="M167" s="28">
        <v>300</v>
      </c>
      <c r="N167" s="28">
        <v>596</v>
      </c>
      <c r="O167" s="28">
        <v>0</v>
      </c>
      <c r="P167" s="28">
        <v>0</v>
      </c>
      <c r="Q167" s="28">
        <v>0</v>
      </c>
      <c r="R167" s="28">
        <v>0</v>
      </c>
      <c r="S167" s="28">
        <v>250</v>
      </c>
      <c r="T167" s="28">
        <v>500</v>
      </c>
      <c r="U167" s="28">
        <v>75</v>
      </c>
      <c r="V167" s="28">
        <v>25</v>
      </c>
      <c r="W167" s="28">
        <v>0</v>
      </c>
      <c r="X167" s="28">
        <v>89.410003662109375</v>
      </c>
      <c r="Y167" s="28">
        <v>500</v>
      </c>
      <c r="Z167" s="28">
        <v>0</v>
      </c>
      <c r="AA167" s="28">
        <v>0</v>
      </c>
      <c r="AB167" s="28">
        <v>90</v>
      </c>
      <c r="AC167" s="28">
        <v>0</v>
      </c>
      <c r="AD167" s="28">
        <v>0</v>
      </c>
      <c r="AE167" s="28">
        <v>600</v>
      </c>
      <c r="AF167" s="28">
        <v>28.360000610351559</v>
      </c>
      <c r="AG167" s="28">
        <v>216.68000096082687</v>
      </c>
      <c r="AH167" s="28">
        <v>807.45351018549968</v>
      </c>
      <c r="AI167" s="28">
        <v>976.23904165753038</v>
      </c>
      <c r="AJ167" s="28">
        <v>79.376999862492085</v>
      </c>
      <c r="AK167" s="28">
        <v>25.60000041872263</v>
      </c>
      <c r="AL167" s="30" t="str">
        <f t="shared" si="109"/>
        <v>Suite 6 CEIP Preferred Portfolio</v>
      </c>
      <c r="AM167" s="27">
        <v>2045</v>
      </c>
      <c r="AN167" s="35">
        <f t="shared" si="110"/>
        <v>1783.6925518430301</v>
      </c>
      <c r="AO167" s="35">
        <f t="shared" si="111"/>
        <v>875.60000041872263</v>
      </c>
      <c r="AP167" s="35">
        <f t="shared" si="112"/>
        <v>679.37699986249208</v>
      </c>
      <c r="AQ167" s="35">
        <f t="shared" si="101"/>
        <v>216.68000096082687</v>
      </c>
      <c r="AR167" s="35">
        <f t="shared" si="102"/>
        <v>117.77000427246094</v>
      </c>
      <c r="AS167" s="35">
        <f t="shared" si="103"/>
        <v>90</v>
      </c>
      <c r="AT167" s="35">
        <f t="shared" si="113"/>
        <v>596</v>
      </c>
      <c r="AU167" s="35">
        <f t="shared" si="104"/>
        <v>3250</v>
      </c>
      <c r="AV167" s="35">
        <f t="shared" si="105"/>
        <v>500</v>
      </c>
      <c r="AW167" s="35">
        <f t="shared" si="106"/>
        <v>0</v>
      </c>
      <c r="AX167" s="35">
        <f t="shared" si="107"/>
        <v>765.60000228881836</v>
      </c>
      <c r="AY167" s="35">
        <f t="shared" si="108"/>
        <v>8874.7195596463498</v>
      </c>
      <c r="BA167" s="27">
        <v>2045</v>
      </c>
      <c r="BB167" s="35">
        <f t="shared" ref="BB167:BL167" si="118">AN167-AN152</f>
        <v>1167.9453679255025</v>
      </c>
      <c r="BC167" s="35">
        <f t="shared" si="118"/>
        <v>625</v>
      </c>
      <c r="BD167" s="35">
        <f t="shared" si="118"/>
        <v>450</v>
      </c>
      <c r="BE167" s="35">
        <f t="shared" si="118"/>
        <v>34.23000368475914</v>
      </c>
      <c r="BF167" s="35">
        <f t="shared" si="118"/>
        <v>72.080005645751953</v>
      </c>
      <c r="BG167" s="35">
        <f t="shared" si="118"/>
        <v>90</v>
      </c>
      <c r="BH167" s="35">
        <f t="shared" si="118"/>
        <v>396.15000152587891</v>
      </c>
      <c r="BI167" s="35">
        <f t="shared" si="118"/>
        <v>1750</v>
      </c>
      <c r="BJ167" s="35">
        <f t="shared" si="118"/>
        <v>500</v>
      </c>
      <c r="BK167" s="35">
        <f t="shared" si="118"/>
        <v>0</v>
      </c>
      <c r="BL167" s="35">
        <f t="shared" si="118"/>
        <v>492.20000076293945</v>
      </c>
      <c r="BM167" s="35">
        <f t="shared" ref="BM167" si="119">AY167-AY152</f>
        <v>5577.6053795448306</v>
      </c>
    </row>
    <row r="168" spans="2:65" x14ac:dyDescent="0.25">
      <c r="B168" s="146"/>
      <c r="BA168" s="27" t="s">
        <v>43</v>
      </c>
      <c r="BB168" s="35">
        <f>SUM(BB167,BB152,BB147)</f>
        <v>1783.6925518430303</v>
      </c>
      <c r="BC168" s="35">
        <f t="shared" ref="BC168:BM168" si="120">SUM(BC167,BC152,BC147)</f>
        <v>875.60000041872263</v>
      </c>
      <c r="BD168" s="35">
        <f t="shared" si="120"/>
        <v>679.37699986249208</v>
      </c>
      <c r="BE168" s="35">
        <f t="shared" si="120"/>
        <v>216.68000096082687</v>
      </c>
      <c r="BF168" s="35">
        <f t="shared" si="120"/>
        <v>117.77000427246094</v>
      </c>
      <c r="BG168" s="35">
        <f t="shared" si="120"/>
        <v>90</v>
      </c>
      <c r="BH168" s="35">
        <f t="shared" si="120"/>
        <v>596</v>
      </c>
      <c r="BI168" s="35">
        <f t="shared" si="120"/>
        <v>3250</v>
      </c>
      <c r="BJ168" s="35">
        <f t="shared" si="120"/>
        <v>500</v>
      </c>
      <c r="BK168" s="35">
        <f t="shared" si="120"/>
        <v>0</v>
      </c>
      <c r="BL168" s="35">
        <f t="shared" si="120"/>
        <v>765.60000228881836</v>
      </c>
      <c r="BM168" s="35">
        <f t="shared" si="120"/>
        <v>8874.7195596463498</v>
      </c>
    </row>
  </sheetData>
  <pageMargins left="0.7" right="0.7" top="0.75" bottom="0.75" header="0.3" footer="0.3"/>
  <pageSetup orientation="portrait" horizontalDpi="90" verticalDpi="90" r:id="rId1"/>
  <headerFooter>
    <oddHeader>&amp;LAppendix A: AURORA Detailed Output&amp;RDraft Clean Energy Implementation Plan</oddHeader>
    <oddFooter>&amp;LOCTOBER 15, 2021&amp;C&amp;P of &amp;N&amp;RPuget Sound Energy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AA167"/>
  <sheetViews>
    <sheetView view="pageLayout" zoomScaleNormal="85" workbookViewId="0">
      <selection activeCell="D43" sqref="D43"/>
    </sheetView>
  </sheetViews>
  <sheetFormatPr defaultColWidth="8.85546875" defaultRowHeight="15" x14ac:dyDescent="0.25"/>
  <cols>
    <col min="1" max="1" width="8.85546875" style="163"/>
    <col min="2" max="2" width="8.85546875" style="117"/>
    <col min="3" max="26" width="8.85546875" style="163"/>
    <col min="27" max="27" width="29.42578125" style="179" customWidth="1"/>
    <col min="28" max="16384" width="8.85546875" style="163"/>
  </cols>
  <sheetData>
    <row r="1" spans="1:27" s="162" customFormat="1" x14ac:dyDescent="0.25">
      <c r="A1" s="162" t="s">
        <v>101</v>
      </c>
      <c r="B1" s="173"/>
    </row>
    <row r="2" spans="1:27" x14ac:dyDescent="0.25">
      <c r="B2" s="174" t="str">
        <f>'RAW DATA INPUTS &gt;&gt;&gt;'!C3</f>
        <v>Suite 1 Least Cost</v>
      </c>
      <c r="C2" s="164" t="s">
        <v>45</v>
      </c>
      <c r="D2" s="164" t="s">
        <v>45</v>
      </c>
      <c r="E2" s="164" t="s">
        <v>45</v>
      </c>
      <c r="F2" s="164" t="s">
        <v>45</v>
      </c>
      <c r="G2" s="164" t="s">
        <v>45</v>
      </c>
      <c r="H2" s="164" t="s">
        <v>45</v>
      </c>
      <c r="I2" s="164" t="s">
        <v>45</v>
      </c>
      <c r="J2" s="164" t="s">
        <v>45</v>
      </c>
      <c r="K2" s="164" t="s">
        <v>45</v>
      </c>
      <c r="L2" s="164" t="s">
        <v>45</v>
      </c>
      <c r="M2" s="165" t="s">
        <v>160</v>
      </c>
      <c r="N2" s="165" t="s">
        <v>160</v>
      </c>
      <c r="O2" s="165" t="s">
        <v>160</v>
      </c>
      <c r="P2" s="165" t="s">
        <v>160</v>
      </c>
      <c r="Q2" s="165" t="s">
        <v>160</v>
      </c>
      <c r="R2" s="165" t="s">
        <v>160</v>
      </c>
      <c r="S2" s="165" t="s">
        <v>160</v>
      </c>
      <c r="T2" s="165" t="s">
        <v>160</v>
      </c>
      <c r="U2" s="165" t="s">
        <v>160</v>
      </c>
      <c r="V2" s="165" t="s">
        <v>160</v>
      </c>
      <c r="W2" s="165" t="s">
        <v>160</v>
      </c>
      <c r="X2" s="165" t="s">
        <v>160</v>
      </c>
      <c r="Y2" s="166" t="s">
        <v>161</v>
      </c>
      <c r="Z2" s="166" t="s">
        <v>161</v>
      </c>
      <c r="AA2" s="162"/>
    </row>
    <row r="3" spans="1:27" ht="60" customHeight="1" x14ac:dyDescent="0.25">
      <c r="B3" s="175" t="s">
        <v>11</v>
      </c>
      <c r="C3" s="167" t="s">
        <v>162</v>
      </c>
      <c r="D3" s="167" t="s">
        <v>163</v>
      </c>
      <c r="E3" s="167" t="s">
        <v>164</v>
      </c>
      <c r="F3" s="167" t="s">
        <v>165</v>
      </c>
      <c r="G3" s="167" t="s">
        <v>166</v>
      </c>
      <c r="H3" s="167" t="s">
        <v>167</v>
      </c>
      <c r="I3" s="167" t="s">
        <v>168</v>
      </c>
      <c r="J3" s="167" t="s">
        <v>169</v>
      </c>
      <c r="K3" s="167" t="s">
        <v>170</v>
      </c>
      <c r="L3" s="167" t="s">
        <v>171</v>
      </c>
      <c r="M3" s="168" t="s">
        <v>172</v>
      </c>
      <c r="N3" s="168" t="s">
        <v>173</v>
      </c>
      <c r="O3" s="168" t="s">
        <v>174</v>
      </c>
      <c r="P3" s="168" t="s">
        <v>175</v>
      </c>
      <c r="Q3" s="168" t="s">
        <v>176</v>
      </c>
      <c r="R3" s="168" t="s">
        <v>177</v>
      </c>
      <c r="S3" s="168" t="s">
        <v>178</v>
      </c>
      <c r="T3" s="168" t="s">
        <v>179</v>
      </c>
      <c r="U3" s="168" t="s">
        <v>180</v>
      </c>
      <c r="V3" s="168" t="s">
        <v>181</v>
      </c>
      <c r="W3" s="168" t="s">
        <v>182</v>
      </c>
      <c r="X3" s="168" t="s">
        <v>183</v>
      </c>
      <c r="Y3" s="169" t="s">
        <v>184</v>
      </c>
      <c r="Z3" s="169" t="s">
        <v>185</v>
      </c>
      <c r="AA3" s="170" t="str">
        <f>B2</f>
        <v>Suite 1 Least Cost</v>
      </c>
    </row>
    <row r="4" spans="1:27" x14ac:dyDescent="0.25">
      <c r="B4" s="176">
        <v>2022</v>
      </c>
      <c r="C4" s="171">
        <v>9.4999998807907104</v>
      </c>
      <c r="D4" s="171">
        <v>0</v>
      </c>
      <c r="E4" s="171">
        <v>0</v>
      </c>
      <c r="F4" s="171">
        <v>2.8000000417232509</v>
      </c>
      <c r="G4" s="171">
        <v>5.2000000774860382</v>
      </c>
      <c r="H4" s="171">
        <v>0</v>
      </c>
      <c r="I4" s="171">
        <v>0</v>
      </c>
      <c r="J4" s="171">
        <v>0</v>
      </c>
      <c r="K4" s="171">
        <v>0</v>
      </c>
      <c r="L4" s="171">
        <v>0</v>
      </c>
      <c r="M4" s="171">
        <v>0</v>
      </c>
      <c r="N4" s="171">
        <v>0</v>
      </c>
      <c r="O4" s="171">
        <v>0</v>
      </c>
      <c r="P4" s="171">
        <v>0</v>
      </c>
      <c r="Q4" s="171">
        <v>0</v>
      </c>
      <c r="R4" s="171">
        <v>0</v>
      </c>
      <c r="S4" s="171">
        <v>0</v>
      </c>
      <c r="T4" s="171">
        <v>0</v>
      </c>
      <c r="U4" s="171">
        <v>0</v>
      </c>
      <c r="V4" s="171">
        <v>0</v>
      </c>
      <c r="W4" s="171">
        <v>0</v>
      </c>
      <c r="X4" s="171">
        <v>0.20000000298023221</v>
      </c>
      <c r="Y4" s="171">
        <v>0</v>
      </c>
      <c r="Z4" s="171">
        <v>0</v>
      </c>
      <c r="AA4" s="162" t="str">
        <f>AA3</f>
        <v>Suite 1 Least Cost</v>
      </c>
    </row>
    <row r="5" spans="1:27" x14ac:dyDescent="0.25">
      <c r="B5" s="177">
        <v>2023</v>
      </c>
      <c r="C5" s="172">
        <v>9.4999998807907104</v>
      </c>
      <c r="D5" s="172">
        <v>0</v>
      </c>
      <c r="E5" s="172">
        <v>0</v>
      </c>
      <c r="F5" s="172">
        <v>5.6000000834465018</v>
      </c>
      <c r="G5" s="172">
        <v>10.400000154972076</v>
      </c>
      <c r="H5" s="172">
        <v>0</v>
      </c>
      <c r="I5" s="172">
        <v>0</v>
      </c>
      <c r="J5" s="172">
        <v>0</v>
      </c>
      <c r="K5" s="172">
        <v>0</v>
      </c>
      <c r="L5" s="172">
        <v>0</v>
      </c>
      <c r="M5" s="172">
        <v>0</v>
      </c>
      <c r="N5" s="172">
        <v>0</v>
      </c>
      <c r="O5" s="172">
        <v>0</v>
      </c>
      <c r="P5" s="172">
        <v>0</v>
      </c>
      <c r="Q5" s="172">
        <v>0</v>
      </c>
      <c r="R5" s="172">
        <v>0</v>
      </c>
      <c r="S5" s="172">
        <v>0</v>
      </c>
      <c r="T5" s="172">
        <v>0</v>
      </c>
      <c r="U5" s="172">
        <v>0</v>
      </c>
      <c r="V5" s="172">
        <v>0</v>
      </c>
      <c r="W5" s="172">
        <v>0</v>
      </c>
      <c r="X5" s="172">
        <v>0.40000000596046442</v>
      </c>
      <c r="Y5" s="172">
        <v>0</v>
      </c>
      <c r="Z5" s="172">
        <v>0</v>
      </c>
      <c r="AA5" s="162" t="str">
        <f t="shared" ref="AA5:AA27" si="0">AA4</f>
        <v>Suite 1 Least Cost</v>
      </c>
    </row>
    <row r="6" spans="1:27" x14ac:dyDescent="0.25">
      <c r="B6" s="176">
        <v>2024</v>
      </c>
      <c r="C6" s="171">
        <v>9.4999998807907104</v>
      </c>
      <c r="D6" s="171">
        <v>0</v>
      </c>
      <c r="E6" s="171">
        <v>0</v>
      </c>
      <c r="F6" s="171">
        <v>8.4000001251697523</v>
      </c>
      <c r="G6" s="171">
        <v>15.600000232458115</v>
      </c>
      <c r="H6" s="171">
        <v>17.200000256299973</v>
      </c>
      <c r="I6" s="171">
        <v>0</v>
      </c>
      <c r="J6" s="171">
        <v>0</v>
      </c>
      <c r="K6" s="171">
        <v>0</v>
      </c>
      <c r="L6" s="171">
        <v>0</v>
      </c>
      <c r="M6" s="171">
        <v>5.2000000774860373</v>
      </c>
      <c r="N6" s="171">
        <v>0</v>
      </c>
      <c r="O6" s="171">
        <v>0</v>
      </c>
      <c r="P6" s="171">
        <v>0</v>
      </c>
      <c r="Q6" s="171">
        <v>0</v>
      </c>
      <c r="R6" s="171">
        <v>0</v>
      </c>
      <c r="S6" s="171">
        <v>12</v>
      </c>
      <c r="T6" s="171">
        <v>0</v>
      </c>
      <c r="U6" s="171">
        <v>0</v>
      </c>
      <c r="V6" s="171">
        <v>0</v>
      </c>
      <c r="W6" s="171">
        <v>0</v>
      </c>
      <c r="X6" s="171">
        <v>0.40000000596046442</v>
      </c>
      <c r="Y6" s="171">
        <v>0</v>
      </c>
      <c r="Z6" s="171">
        <v>0</v>
      </c>
      <c r="AA6" s="162" t="str">
        <f t="shared" si="0"/>
        <v>Suite 1 Least Cost</v>
      </c>
    </row>
    <row r="7" spans="1:27" x14ac:dyDescent="0.25">
      <c r="B7" s="177">
        <v>2025</v>
      </c>
      <c r="C7" s="172">
        <v>9.4999998807907104</v>
      </c>
      <c r="D7" s="172">
        <v>0</v>
      </c>
      <c r="E7" s="172">
        <v>0</v>
      </c>
      <c r="F7" s="172">
        <v>11.200000166893004</v>
      </c>
      <c r="G7" s="172">
        <v>20.800000309944153</v>
      </c>
      <c r="H7" s="172">
        <v>38.800000578165054</v>
      </c>
      <c r="I7" s="172">
        <v>0</v>
      </c>
      <c r="J7" s="172">
        <v>0</v>
      </c>
      <c r="K7" s="172">
        <v>0</v>
      </c>
      <c r="L7" s="172">
        <v>0</v>
      </c>
      <c r="M7" s="172">
        <v>12.600000187754629</v>
      </c>
      <c r="N7" s="172">
        <v>0</v>
      </c>
      <c r="O7" s="172">
        <v>0</v>
      </c>
      <c r="P7" s="172">
        <v>0</v>
      </c>
      <c r="Q7" s="172">
        <v>0</v>
      </c>
      <c r="R7" s="172">
        <v>0</v>
      </c>
      <c r="S7" s="172">
        <v>12</v>
      </c>
      <c r="T7" s="172">
        <v>0</v>
      </c>
      <c r="U7" s="172">
        <v>0</v>
      </c>
      <c r="V7" s="172">
        <v>0</v>
      </c>
      <c r="W7" s="172">
        <v>0</v>
      </c>
      <c r="X7" s="172">
        <v>0.40000000596046442</v>
      </c>
      <c r="Y7" s="172">
        <v>0</v>
      </c>
      <c r="Z7" s="172">
        <v>0</v>
      </c>
      <c r="AA7" s="162" t="str">
        <f t="shared" si="0"/>
        <v>Suite 1 Least Cost</v>
      </c>
    </row>
    <row r="8" spans="1:27" x14ac:dyDescent="0.25">
      <c r="B8" s="176">
        <v>2026</v>
      </c>
      <c r="C8" s="171">
        <v>9.4999998807907104</v>
      </c>
      <c r="D8" s="171">
        <v>0</v>
      </c>
      <c r="E8" s="171">
        <v>0</v>
      </c>
      <c r="F8" s="171">
        <v>11.200000166893004</v>
      </c>
      <c r="G8" s="171">
        <v>20.800000309944153</v>
      </c>
      <c r="H8" s="171">
        <v>38.800000578165054</v>
      </c>
      <c r="I8" s="171">
        <v>0</v>
      </c>
      <c r="J8" s="171">
        <v>0</v>
      </c>
      <c r="K8" s="171">
        <v>0</v>
      </c>
      <c r="L8" s="171">
        <v>0</v>
      </c>
      <c r="M8" s="171">
        <v>12.600000187754629</v>
      </c>
      <c r="N8" s="171">
        <v>0</v>
      </c>
      <c r="O8" s="171">
        <v>0</v>
      </c>
      <c r="P8" s="171">
        <v>0</v>
      </c>
      <c r="Q8" s="171">
        <v>0</v>
      </c>
      <c r="R8" s="171">
        <v>0</v>
      </c>
      <c r="S8" s="171">
        <v>12</v>
      </c>
      <c r="T8" s="171">
        <v>0</v>
      </c>
      <c r="U8" s="171">
        <v>0</v>
      </c>
      <c r="V8" s="171">
        <v>0</v>
      </c>
      <c r="W8" s="171">
        <v>0</v>
      </c>
      <c r="X8" s="171">
        <v>0.40000000596046442</v>
      </c>
      <c r="Y8" s="171">
        <v>0</v>
      </c>
      <c r="Z8" s="171">
        <v>0</v>
      </c>
      <c r="AA8" s="162" t="str">
        <f t="shared" si="0"/>
        <v>Suite 1 Least Cost</v>
      </c>
    </row>
    <row r="9" spans="1:27" x14ac:dyDescent="0.25">
      <c r="B9" s="177">
        <v>2027</v>
      </c>
      <c r="C9" s="172">
        <v>9.4999998807907104</v>
      </c>
      <c r="D9" s="172">
        <v>0</v>
      </c>
      <c r="E9" s="172">
        <v>0</v>
      </c>
      <c r="F9" s="172">
        <v>11.200000166893004</v>
      </c>
      <c r="G9" s="172">
        <v>20.800000309944153</v>
      </c>
      <c r="H9" s="172">
        <v>38.800000578165054</v>
      </c>
      <c r="I9" s="172">
        <v>0</v>
      </c>
      <c r="J9" s="172">
        <v>0</v>
      </c>
      <c r="K9" s="172">
        <v>0</v>
      </c>
      <c r="L9" s="172">
        <v>0</v>
      </c>
      <c r="M9" s="172">
        <v>12.600000187754629</v>
      </c>
      <c r="N9" s="172">
        <v>0</v>
      </c>
      <c r="O9" s="172">
        <v>0</v>
      </c>
      <c r="P9" s="172">
        <v>0</v>
      </c>
      <c r="Q9" s="172">
        <v>0</v>
      </c>
      <c r="R9" s="172">
        <v>0</v>
      </c>
      <c r="S9" s="172">
        <v>12</v>
      </c>
      <c r="T9" s="172">
        <v>0</v>
      </c>
      <c r="U9" s="172">
        <v>0</v>
      </c>
      <c r="V9" s="172">
        <v>0</v>
      </c>
      <c r="W9" s="172">
        <v>0</v>
      </c>
      <c r="X9" s="172">
        <v>0.40000000596046442</v>
      </c>
      <c r="Y9" s="172">
        <v>0</v>
      </c>
      <c r="Z9" s="172">
        <v>0</v>
      </c>
      <c r="AA9" s="162" t="str">
        <f t="shared" si="0"/>
        <v>Suite 1 Least Cost</v>
      </c>
    </row>
    <row r="10" spans="1:27" x14ac:dyDescent="0.25">
      <c r="B10" s="176">
        <v>2028</v>
      </c>
      <c r="C10" s="171">
        <v>9.4999998807907104</v>
      </c>
      <c r="D10" s="171">
        <v>0</v>
      </c>
      <c r="E10" s="171">
        <v>0</v>
      </c>
      <c r="F10" s="171">
        <v>11.200000166893004</v>
      </c>
      <c r="G10" s="171">
        <v>20.800000309944153</v>
      </c>
      <c r="H10" s="171">
        <v>38.800000578165054</v>
      </c>
      <c r="I10" s="171">
        <v>0</v>
      </c>
      <c r="J10" s="171">
        <v>0</v>
      </c>
      <c r="K10" s="171">
        <v>0</v>
      </c>
      <c r="L10" s="171">
        <v>0</v>
      </c>
      <c r="M10" s="171">
        <v>12.600000187754629</v>
      </c>
      <c r="N10" s="171">
        <v>0</v>
      </c>
      <c r="O10" s="171">
        <v>0</v>
      </c>
      <c r="P10" s="171">
        <v>0</v>
      </c>
      <c r="Q10" s="171">
        <v>0</v>
      </c>
      <c r="R10" s="171">
        <v>0</v>
      </c>
      <c r="S10" s="171">
        <v>12</v>
      </c>
      <c r="T10" s="171">
        <v>0</v>
      </c>
      <c r="U10" s="171">
        <v>0</v>
      </c>
      <c r="V10" s="171">
        <v>0</v>
      </c>
      <c r="W10" s="171">
        <v>0</v>
      </c>
      <c r="X10" s="171">
        <v>0.40000000596046442</v>
      </c>
      <c r="Y10" s="171">
        <v>0</v>
      </c>
      <c r="Z10" s="171">
        <v>0</v>
      </c>
      <c r="AA10" s="162" t="str">
        <f t="shared" si="0"/>
        <v>Suite 1 Least Cost</v>
      </c>
    </row>
    <row r="11" spans="1:27" x14ac:dyDescent="0.25">
      <c r="B11" s="177">
        <v>2029</v>
      </c>
      <c r="C11" s="172">
        <v>9.4999998807907104</v>
      </c>
      <c r="D11" s="172">
        <v>0</v>
      </c>
      <c r="E11" s="172">
        <v>0</v>
      </c>
      <c r="F11" s="172">
        <v>11.200000166893004</v>
      </c>
      <c r="G11" s="172">
        <v>20.800000309944153</v>
      </c>
      <c r="H11" s="172">
        <v>38.800000578165054</v>
      </c>
      <c r="I11" s="172">
        <v>0</v>
      </c>
      <c r="J11" s="172">
        <v>0</v>
      </c>
      <c r="K11" s="172">
        <v>0</v>
      </c>
      <c r="L11" s="172">
        <v>0</v>
      </c>
      <c r="M11" s="172">
        <v>12.600000187754629</v>
      </c>
      <c r="N11" s="172">
        <v>0</v>
      </c>
      <c r="O11" s="172">
        <v>0</v>
      </c>
      <c r="P11" s="172">
        <v>0</v>
      </c>
      <c r="Q11" s="172">
        <v>0</v>
      </c>
      <c r="R11" s="172">
        <v>0</v>
      </c>
      <c r="S11" s="172">
        <v>12</v>
      </c>
      <c r="T11" s="172">
        <v>0</v>
      </c>
      <c r="U11" s="172">
        <v>0</v>
      </c>
      <c r="V11" s="172">
        <v>0</v>
      </c>
      <c r="W11" s="172">
        <v>0</v>
      </c>
      <c r="X11" s="172">
        <v>0.40000000596046442</v>
      </c>
      <c r="Y11" s="172">
        <v>0</v>
      </c>
      <c r="Z11" s="172">
        <v>0</v>
      </c>
      <c r="AA11" s="162" t="str">
        <f t="shared" si="0"/>
        <v>Suite 1 Least Cost</v>
      </c>
    </row>
    <row r="12" spans="1:27" x14ac:dyDescent="0.25">
      <c r="B12" s="176">
        <v>2030</v>
      </c>
      <c r="C12" s="171">
        <v>9.4999998807907104</v>
      </c>
      <c r="D12" s="171">
        <v>0</v>
      </c>
      <c r="E12" s="171">
        <v>0</v>
      </c>
      <c r="F12" s="171">
        <v>11.200000166893004</v>
      </c>
      <c r="G12" s="171">
        <v>20.800000309944153</v>
      </c>
      <c r="H12" s="171">
        <v>38.800000578165054</v>
      </c>
      <c r="I12" s="171">
        <v>0</v>
      </c>
      <c r="J12" s="171">
        <v>0</v>
      </c>
      <c r="K12" s="171">
        <v>0</v>
      </c>
      <c r="L12" s="171">
        <v>0</v>
      </c>
      <c r="M12" s="171">
        <v>12.600000187754629</v>
      </c>
      <c r="N12" s="171">
        <v>0</v>
      </c>
      <c r="O12" s="171">
        <v>0</v>
      </c>
      <c r="P12" s="171">
        <v>0</v>
      </c>
      <c r="Q12" s="171">
        <v>0</v>
      </c>
      <c r="R12" s="171">
        <v>0</v>
      </c>
      <c r="S12" s="171">
        <v>12</v>
      </c>
      <c r="T12" s="171">
        <v>0</v>
      </c>
      <c r="U12" s="171">
        <v>0</v>
      </c>
      <c r="V12" s="171">
        <v>0</v>
      </c>
      <c r="W12" s="171">
        <v>0</v>
      </c>
      <c r="X12" s="171">
        <v>0.40000000596046442</v>
      </c>
      <c r="Y12" s="171">
        <v>0</v>
      </c>
      <c r="Z12" s="171">
        <v>0</v>
      </c>
      <c r="AA12" s="162" t="str">
        <f t="shared" si="0"/>
        <v>Suite 1 Least Cost</v>
      </c>
    </row>
    <row r="13" spans="1:27" x14ac:dyDescent="0.25">
      <c r="B13" s="177">
        <v>2031</v>
      </c>
      <c r="C13" s="172">
        <v>9.4999998807907104</v>
      </c>
      <c r="D13" s="172">
        <v>0</v>
      </c>
      <c r="E13" s="172">
        <v>0</v>
      </c>
      <c r="F13" s="172">
        <v>11.200000166893004</v>
      </c>
      <c r="G13" s="172">
        <v>20.800000309944153</v>
      </c>
      <c r="H13" s="172">
        <v>38.800000578165054</v>
      </c>
      <c r="I13" s="172">
        <v>0</v>
      </c>
      <c r="J13" s="172">
        <v>0</v>
      </c>
      <c r="K13" s="172">
        <v>0</v>
      </c>
      <c r="L13" s="172">
        <v>0</v>
      </c>
      <c r="M13" s="172">
        <v>12.600000187754629</v>
      </c>
      <c r="N13" s="172">
        <v>0</v>
      </c>
      <c r="O13" s="172">
        <v>0</v>
      </c>
      <c r="P13" s="172">
        <v>0</v>
      </c>
      <c r="Q13" s="172">
        <v>0</v>
      </c>
      <c r="R13" s="172">
        <v>0</v>
      </c>
      <c r="S13" s="172">
        <v>12</v>
      </c>
      <c r="T13" s="172">
        <v>0</v>
      </c>
      <c r="U13" s="172">
        <v>0</v>
      </c>
      <c r="V13" s="172">
        <v>0</v>
      </c>
      <c r="W13" s="172">
        <v>0</v>
      </c>
      <c r="X13" s="172">
        <v>0.40000000596046442</v>
      </c>
      <c r="Y13" s="172">
        <v>0</v>
      </c>
      <c r="Z13" s="172">
        <v>0</v>
      </c>
      <c r="AA13" s="162" t="str">
        <f t="shared" si="0"/>
        <v>Suite 1 Least Cost</v>
      </c>
    </row>
    <row r="14" spans="1:27" x14ac:dyDescent="0.25">
      <c r="B14" s="176">
        <v>2032</v>
      </c>
      <c r="C14" s="171">
        <v>9.4999998807907104</v>
      </c>
      <c r="D14" s="171">
        <v>0</v>
      </c>
      <c r="E14" s="171">
        <v>0</v>
      </c>
      <c r="F14" s="171">
        <v>11.200000166893004</v>
      </c>
      <c r="G14" s="171">
        <v>20.800000309944153</v>
      </c>
      <c r="H14" s="171">
        <v>38.800000578165054</v>
      </c>
      <c r="I14" s="171">
        <v>0</v>
      </c>
      <c r="J14" s="171">
        <v>0</v>
      </c>
      <c r="K14" s="171">
        <v>0</v>
      </c>
      <c r="L14" s="171">
        <v>0</v>
      </c>
      <c r="M14" s="171">
        <v>12.600000187754629</v>
      </c>
      <c r="N14" s="171">
        <v>0</v>
      </c>
      <c r="O14" s="171">
        <v>0</v>
      </c>
      <c r="P14" s="171">
        <v>0</v>
      </c>
      <c r="Q14" s="171">
        <v>0</v>
      </c>
      <c r="R14" s="171">
        <v>0</v>
      </c>
      <c r="S14" s="171">
        <v>12</v>
      </c>
      <c r="T14" s="171">
        <v>0</v>
      </c>
      <c r="U14" s="171">
        <v>0</v>
      </c>
      <c r="V14" s="171">
        <v>0</v>
      </c>
      <c r="W14" s="171">
        <v>0</v>
      </c>
      <c r="X14" s="171">
        <v>0.40000000596046442</v>
      </c>
      <c r="Y14" s="171">
        <v>0</v>
      </c>
      <c r="Z14" s="171">
        <v>0</v>
      </c>
      <c r="AA14" s="162" t="str">
        <f t="shared" si="0"/>
        <v>Suite 1 Least Cost</v>
      </c>
    </row>
    <row r="15" spans="1:27" x14ac:dyDescent="0.25">
      <c r="B15" s="177">
        <v>2033</v>
      </c>
      <c r="C15" s="172">
        <v>9.4999998807907104</v>
      </c>
      <c r="D15" s="172">
        <v>0</v>
      </c>
      <c r="E15" s="172">
        <v>0</v>
      </c>
      <c r="F15" s="172">
        <v>11.200000166893004</v>
      </c>
      <c r="G15" s="172">
        <v>20.800000309944153</v>
      </c>
      <c r="H15" s="172">
        <v>38.800000578165054</v>
      </c>
      <c r="I15" s="172">
        <v>0</v>
      </c>
      <c r="J15" s="172">
        <v>0</v>
      </c>
      <c r="K15" s="172">
        <v>0</v>
      </c>
      <c r="L15" s="172">
        <v>0</v>
      </c>
      <c r="M15" s="172">
        <v>12.600000187754629</v>
      </c>
      <c r="N15" s="172">
        <v>0</v>
      </c>
      <c r="O15" s="172">
        <v>0</v>
      </c>
      <c r="P15" s="172">
        <v>0</v>
      </c>
      <c r="Q15" s="172">
        <v>0</v>
      </c>
      <c r="R15" s="172">
        <v>0</v>
      </c>
      <c r="S15" s="172">
        <v>12</v>
      </c>
      <c r="T15" s="172">
        <v>0</v>
      </c>
      <c r="U15" s="172">
        <v>0</v>
      </c>
      <c r="V15" s="172">
        <v>0</v>
      </c>
      <c r="W15" s="172">
        <v>0</v>
      </c>
      <c r="X15" s="172">
        <v>0.40000000596046442</v>
      </c>
      <c r="Y15" s="172">
        <v>0</v>
      </c>
      <c r="Z15" s="172">
        <v>0</v>
      </c>
      <c r="AA15" s="162" t="str">
        <f t="shared" si="0"/>
        <v>Suite 1 Least Cost</v>
      </c>
    </row>
    <row r="16" spans="1:27" x14ac:dyDescent="0.25">
      <c r="B16" s="176">
        <v>2034</v>
      </c>
      <c r="C16" s="171">
        <v>9.4999998807907104</v>
      </c>
      <c r="D16" s="171">
        <v>0</v>
      </c>
      <c r="E16" s="171">
        <v>0</v>
      </c>
      <c r="F16" s="171">
        <v>11.200000166893004</v>
      </c>
      <c r="G16" s="171">
        <v>20.800000309944153</v>
      </c>
      <c r="H16" s="171">
        <v>38.800000578165054</v>
      </c>
      <c r="I16" s="171">
        <v>0</v>
      </c>
      <c r="J16" s="171">
        <v>0</v>
      </c>
      <c r="K16" s="171">
        <v>0</v>
      </c>
      <c r="L16" s="171">
        <v>0</v>
      </c>
      <c r="M16" s="171">
        <v>12.600000187754629</v>
      </c>
      <c r="N16" s="171">
        <v>0</v>
      </c>
      <c r="O16" s="171">
        <v>0</v>
      </c>
      <c r="P16" s="171">
        <v>0</v>
      </c>
      <c r="Q16" s="171">
        <v>0</v>
      </c>
      <c r="R16" s="171">
        <v>0</v>
      </c>
      <c r="S16" s="171">
        <v>12</v>
      </c>
      <c r="T16" s="171">
        <v>0</v>
      </c>
      <c r="U16" s="171">
        <v>0</v>
      </c>
      <c r="V16" s="171">
        <v>0</v>
      </c>
      <c r="W16" s="171">
        <v>0</v>
      </c>
      <c r="X16" s="171">
        <v>0.40000000596046442</v>
      </c>
      <c r="Y16" s="171">
        <v>0</v>
      </c>
      <c r="Z16" s="171">
        <v>0</v>
      </c>
      <c r="AA16" s="162" t="str">
        <f t="shared" si="0"/>
        <v>Suite 1 Least Cost</v>
      </c>
    </row>
    <row r="17" spans="2:27" x14ac:dyDescent="0.25">
      <c r="B17" s="177">
        <v>2035</v>
      </c>
      <c r="C17" s="172">
        <v>9.4999998807907104</v>
      </c>
      <c r="D17" s="172">
        <v>0</v>
      </c>
      <c r="E17" s="172">
        <v>0</v>
      </c>
      <c r="F17" s="172">
        <v>11.200000166893004</v>
      </c>
      <c r="G17" s="172">
        <v>20.800000309944153</v>
      </c>
      <c r="H17" s="172">
        <v>38.800000578165054</v>
      </c>
      <c r="I17" s="172">
        <v>0</v>
      </c>
      <c r="J17" s="172">
        <v>0</v>
      </c>
      <c r="K17" s="172">
        <v>0</v>
      </c>
      <c r="L17" s="172">
        <v>0</v>
      </c>
      <c r="M17" s="172">
        <v>12.600000187754629</v>
      </c>
      <c r="N17" s="172">
        <v>0</v>
      </c>
      <c r="O17" s="172">
        <v>0</v>
      </c>
      <c r="P17" s="172">
        <v>0</v>
      </c>
      <c r="Q17" s="172">
        <v>0</v>
      </c>
      <c r="R17" s="172">
        <v>0</v>
      </c>
      <c r="S17" s="172">
        <v>12</v>
      </c>
      <c r="T17" s="172">
        <v>0</v>
      </c>
      <c r="U17" s="172">
        <v>0</v>
      </c>
      <c r="V17" s="172">
        <v>0</v>
      </c>
      <c r="W17" s="172">
        <v>0</v>
      </c>
      <c r="X17" s="172">
        <v>0.40000000596046442</v>
      </c>
      <c r="Y17" s="172">
        <v>0</v>
      </c>
      <c r="Z17" s="172">
        <v>0</v>
      </c>
      <c r="AA17" s="162" t="str">
        <f t="shared" si="0"/>
        <v>Suite 1 Least Cost</v>
      </c>
    </row>
    <row r="18" spans="2:27" x14ac:dyDescent="0.25">
      <c r="B18" s="176">
        <v>2036</v>
      </c>
      <c r="C18" s="171">
        <v>9.4999998807907104</v>
      </c>
      <c r="D18" s="171">
        <v>0</v>
      </c>
      <c r="E18" s="171">
        <v>0</v>
      </c>
      <c r="F18" s="171">
        <v>11.200000166893004</v>
      </c>
      <c r="G18" s="171">
        <v>20.800000309944153</v>
      </c>
      <c r="H18" s="171">
        <v>38.800000578165054</v>
      </c>
      <c r="I18" s="171">
        <v>0</v>
      </c>
      <c r="J18" s="171">
        <v>0</v>
      </c>
      <c r="K18" s="171">
        <v>0</v>
      </c>
      <c r="L18" s="171">
        <v>0</v>
      </c>
      <c r="M18" s="171">
        <v>12.600000187754629</v>
      </c>
      <c r="N18" s="171">
        <v>0</v>
      </c>
      <c r="O18" s="171">
        <v>0</v>
      </c>
      <c r="P18" s="171">
        <v>0</v>
      </c>
      <c r="Q18" s="171">
        <v>0</v>
      </c>
      <c r="R18" s="171">
        <v>0</v>
      </c>
      <c r="S18" s="171">
        <v>12</v>
      </c>
      <c r="T18" s="171">
        <v>0</v>
      </c>
      <c r="U18" s="171">
        <v>0</v>
      </c>
      <c r="V18" s="171">
        <v>0</v>
      </c>
      <c r="W18" s="171">
        <v>0</v>
      </c>
      <c r="X18" s="171">
        <v>0.40000000596046442</v>
      </c>
      <c r="Y18" s="171">
        <v>0</v>
      </c>
      <c r="Z18" s="171">
        <v>0</v>
      </c>
      <c r="AA18" s="162" t="str">
        <f t="shared" si="0"/>
        <v>Suite 1 Least Cost</v>
      </c>
    </row>
    <row r="19" spans="2:27" x14ac:dyDescent="0.25">
      <c r="B19" s="177">
        <v>2037</v>
      </c>
      <c r="C19" s="172">
        <v>9.4999998807907104</v>
      </c>
      <c r="D19" s="172">
        <v>0</v>
      </c>
      <c r="E19" s="172">
        <v>0</v>
      </c>
      <c r="F19" s="172">
        <v>11.200000166893004</v>
      </c>
      <c r="G19" s="172">
        <v>20.800000309944153</v>
      </c>
      <c r="H19" s="172">
        <v>38.800000578165054</v>
      </c>
      <c r="I19" s="172">
        <v>0</v>
      </c>
      <c r="J19" s="172">
        <v>0</v>
      </c>
      <c r="K19" s="172">
        <v>0</v>
      </c>
      <c r="L19" s="172">
        <v>0</v>
      </c>
      <c r="M19" s="172">
        <v>12.600000187754629</v>
      </c>
      <c r="N19" s="172">
        <v>0</v>
      </c>
      <c r="O19" s="172">
        <v>0</v>
      </c>
      <c r="P19" s="172">
        <v>0</v>
      </c>
      <c r="Q19" s="172">
        <v>0</v>
      </c>
      <c r="R19" s="172">
        <v>0</v>
      </c>
      <c r="S19" s="172">
        <v>12</v>
      </c>
      <c r="T19" s="172">
        <v>0</v>
      </c>
      <c r="U19" s="172">
        <v>0</v>
      </c>
      <c r="V19" s="172">
        <v>0</v>
      </c>
      <c r="W19" s="172">
        <v>0</v>
      </c>
      <c r="X19" s="172">
        <v>0.40000000596046442</v>
      </c>
      <c r="Y19" s="172">
        <v>0</v>
      </c>
      <c r="Z19" s="172">
        <v>0</v>
      </c>
      <c r="AA19" s="162" t="str">
        <f t="shared" si="0"/>
        <v>Suite 1 Least Cost</v>
      </c>
    </row>
    <row r="20" spans="2:27" x14ac:dyDescent="0.25">
      <c r="B20" s="176">
        <v>2038</v>
      </c>
      <c r="C20" s="171">
        <v>9.4999998807907104</v>
      </c>
      <c r="D20" s="171">
        <v>0</v>
      </c>
      <c r="E20" s="171">
        <v>0</v>
      </c>
      <c r="F20" s="171">
        <v>11.200000166893004</v>
      </c>
      <c r="G20" s="171">
        <v>20.800000309944153</v>
      </c>
      <c r="H20" s="171">
        <v>38.800000578165054</v>
      </c>
      <c r="I20" s="171">
        <v>0</v>
      </c>
      <c r="J20" s="171">
        <v>0</v>
      </c>
      <c r="K20" s="171">
        <v>0</v>
      </c>
      <c r="L20" s="171">
        <v>0</v>
      </c>
      <c r="M20" s="171">
        <v>12.600000187754629</v>
      </c>
      <c r="N20" s="171">
        <v>0</v>
      </c>
      <c r="O20" s="171">
        <v>0</v>
      </c>
      <c r="P20" s="171">
        <v>0</v>
      </c>
      <c r="Q20" s="171">
        <v>0</v>
      </c>
      <c r="R20" s="171">
        <v>0</v>
      </c>
      <c r="S20" s="171">
        <v>12</v>
      </c>
      <c r="T20" s="171">
        <v>0</v>
      </c>
      <c r="U20" s="171">
        <v>0</v>
      </c>
      <c r="V20" s="171">
        <v>0</v>
      </c>
      <c r="W20" s="171">
        <v>0</v>
      </c>
      <c r="X20" s="171">
        <v>0.40000000596046442</v>
      </c>
      <c r="Y20" s="171">
        <v>0</v>
      </c>
      <c r="Z20" s="171">
        <v>0</v>
      </c>
      <c r="AA20" s="162" t="str">
        <f t="shared" si="0"/>
        <v>Suite 1 Least Cost</v>
      </c>
    </row>
    <row r="21" spans="2:27" x14ac:dyDescent="0.25">
      <c r="B21" s="177">
        <v>2039</v>
      </c>
      <c r="C21" s="172">
        <v>9.4999998807907104</v>
      </c>
      <c r="D21" s="172">
        <v>0</v>
      </c>
      <c r="E21" s="172">
        <v>0</v>
      </c>
      <c r="F21" s="172">
        <v>11.200000166893004</v>
      </c>
      <c r="G21" s="172">
        <v>20.800000309944153</v>
      </c>
      <c r="H21" s="172">
        <v>38.800000578165054</v>
      </c>
      <c r="I21" s="172">
        <v>0</v>
      </c>
      <c r="J21" s="172">
        <v>0</v>
      </c>
      <c r="K21" s="172">
        <v>0</v>
      </c>
      <c r="L21" s="172">
        <v>0</v>
      </c>
      <c r="M21" s="172">
        <v>12.600000187754629</v>
      </c>
      <c r="N21" s="172">
        <v>0</v>
      </c>
      <c r="O21" s="172">
        <v>0</v>
      </c>
      <c r="P21" s="172">
        <v>0</v>
      </c>
      <c r="Q21" s="172">
        <v>0</v>
      </c>
      <c r="R21" s="172">
        <v>0</v>
      </c>
      <c r="S21" s="172">
        <v>12</v>
      </c>
      <c r="T21" s="172">
        <v>0</v>
      </c>
      <c r="U21" s="172">
        <v>0</v>
      </c>
      <c r="V21" s="172">
        <v>0</v>
      </c>
      <c r="W21" s="172">
        <v>0</v>
      </c>
      <c r="X21" s="172">
        <v>0.40000000596046442</v>
      </c>
      <c r="Y21" s="172">
        <v>0</v>
      </c>
      <c r="Z21" s="172">
        <v>0</v>
      </c>
      <c r="AA21" s="162" t="str">
        <f t="shared" si="0"/>
        <v>Suite 1 Least Cost</v>
      </c>
    </row>
    <row r="22" spans="2:27" x14ac:dyDescent="0.25">
      <c r="B22" s="176">
        <v>2040</v>
      </c>
      <c r="C22" s="171">
        <v>9.4999998807907104</v>
      </c>
      <c r="D22" s="171">
        <v>0</v>
      </c>
      <c r="E22" s="171">
        <v>0</v>
      </c>
      <c r="F22" s="171">
        <v>11.200000166893004</v>
      </c>
      <c r="G22" s="171">
        <v>20.800000309944153</v>
      </c>
      <c r="H22" s="171">
        <v>38.800000578165054</v>
      </c>
      <c r="I22" s="171">
        <v>0</v>
      </c>
      <c r="J22" s="171">
        <v>0</v>
      </c>
      <c r="K22" s="171">
        <v>0</v>
      </c>
      <c r="L22" s="171">
        <v>0</v>
      </c>
      <c r="M22" s="171">
        <v>12.600000187754629</v>
      </c>
      <c r="N22" s="171">
        <v>0</v>
      </c>
      <c r="O22" s="171">
        <v>0</v>
      </c>
      <c r="P22" s="171">
        <v>0</v>
      </c>
      <c r="Q22" s="171">
        <v>0</v>
      </c>
      <c r="R22" s="171">
        <v>0</v>
      </c>
      <c r="S22" s="171">
        <v>12</v>
      </c>
      <c r="T22" s="171">
        <v>0</v>
      </c>
      <c r="U22" s="171">
        <v>0</v>
      </c>
      <c r="V22" s="171">
        <v>0</v>
      </c>
      <c r="W22" s="171">
        <v>0</v>
      </c>
      <c r="X22" s="171">
        <v>0.40000000596046442</v>
      </c>
      <c r="Y22" s="171">
        <v>0</v>
      </c>
      <c r="Z22" s="171">
        <v>0</v>
      </c>
      <c r="AA22" s="162" t="str">
        <f t="shared" si="0"/>
        <v>Suite 1 Least Cost</v>
      </c>
    </row>
    <row r="23" spans="2:27" x14ac:dyDescent="0.25">
      <c r="B23" s="177">
        <v>2041</v>
      </c>
      <c r="C23" s="172">
        <v>9.4999998807907104</v>
      </c>
      <c r="D23" s="172">
        <v>0</v>
      </c>
      <c r="E23" s="172">
        <v>0</v>
      </c>
      <c r="F23" s="172">
        <v>11.200000166893004</v>
      </c>
      <c r="G23" s="172">
        <v>20.800000309944153</v>
      </c>
      <c r="H23" s="172">
        <v>38.800000578165054</v>
      </c>
      <c r="I23" s="172">
        <v>0</v>
      </c>
      <c r="J23" s="172">
        <v>0</v>
      </c>
      <c r="K23" s="172">
        <v>0</v>
      </c>
      <c r="L23" s="172">
        <v>0</v>
      </c>
      <c r="M23" s="172">
        <v>12.600000187754629</v>
      </c>
      <c r="N23" s="172">
        <v>0</v>
      </c>
      <c r="O23" s="172">
        <v>0</v>
      </c>
      <c r="P23" s="172">
        <v>0</v>
      </c>
      <c r="Q23" s="172">
        <v>0</v>
      </c>
      <c r="R23" s="172">
        <v>0</v>
      </c>
      <c r="S23" s="172">
        <v>12</v>
      </c>
      <c r="T23" s="172">
        <v>0</v>
      </c>
      <c r="U23" s="172">
        <v>0</v>
      </c>
      <c r="V23" s="172">
        <v>0</v>
      </c>
      <c r="W23" s="172">
        <v>0</v>
      </c>
      <c r="X23" s="172">
        <v>0.40000000596046442</v>
      </c>
      <c r="Y23" s="172">
        <v>0</v>
      </c>
      <c r="Z23" s="172">
        <v>0</v>
      </c>
      <c r="AA23" s="162" t="str">
        <f t="shared" si="0"/>
        <v>Suite 1 Least Cost</v>
      </c>
    </row>
    <row r="24" spans="2:27" x14ac:dyDescent="0.25">
      <c r="B24" s="176">
        <v>2042</v>
      </c>
      <c r="C24" s="171">
        <v>9.4999998807907104</v>
      </c>
      <c r="D24" s="171">
        <v>0</v>
      </c>
      <c r="E24" s="171">
        <v>0</v>
      </c>
      <c r="F24" s="171">
        <v>11.200000166893004</v>
      </c>
      <c r="G24" s="171">
        <v>20.800000309944153</v>
      </c>
      <c r="H24" s="171">
        <v>38.800000578165054</v>
      </c>
      <c r="I24" s="171">
        <v>0</v>
      </c>
      <c r="J24" s="171">
        <v>0</v>
      </c>
      <c r="K24" s="171">
        <v>0</v>
      </c>
      <c r="L24" s="171">
        <v>0</v>
      </c>
      <c r="M24" s="171">
        <v>12.600000187754629</v>
      </c>
      <c r="N24" s="171">
        <v>0</v>
      </c>
      <c r="O24" s="171">
        <v>0</v>
      </c>
      <c r="P24" s="171">
        <v>0</v>
      </c>
      <c r="Q24" s="171">
        <v>0</v>
      </c>
      <c r="R24" s="171">
        <v>0</v>
      </c>
      <c r="S24" s="171">
        <v>12</v>
      </c>
      <c r="T24" s="171">
        <v>0</v>
      </c>
      <c r="U24" s="171">
        <v>0</v>
      </c>
      <c r="V24" s="171">
        <v>0</v>
      </c>
      <c r="W24" s="171">
        <v>0</v>
      </c>
      <c r="X24" s="171">
        <v>0.40000000596046442</v>
      </c>
      <c r="Y24" s="171">
        <v>0</v>
      </c>
      <c r="Z24" s="171">
        <v>0</v>
      </c>
      <c r="AA24" s="162" t="str">
        <f t="shared" si="0"/>
        <v>Suite 1 Least Cost</v>
      </c>
    </row>
    <row r="25" spans="2:27" x14ac:dyDescent="0.25">
      <c r="B25" s="177">
        <v>2043</v>
      </c>
      <c r="C25" s="172">
        <v>9.4999998807907104</v>
      </c>
      <c r="D25" s="172">
        <v>0</v>
      </c>
      <c r="E25" s="172">
        <v>0</v>
      </c>
      <c r="F25" s="172">
        <v>11.200000166893004</v>
      </c>
      <c r="G25" s="172">
        <v>20.800000309944153</v>
      </c>
      <c r="H25" s="172">
        <v>38.800000578165054</v>
      </c>
      <c r="I25" s="172">
        <v>0</v>
      </c>
      <c r="J25" s="172">
        <v>0</v>
      </c>
      <c r="K25" s="172">
        <v>0</v>
      </c>
      <c r="L25" s="172">
        <v>0</v>
      </c>
      <c r="M25" s="172">
        <v>12.600000187754629</v>
      </c>
      <c r="N25" s="172">
        <v>0</v>
      </c>
      <c r="O25" s="172">
        <v>0</v>
      </c>
      <c r="P25" s="172">
        <v>0</v>
      </c>
      <c r="Q25" s="172">
        <v>0</v>
      </c>
      <c r="R25" s="172">
        <v>0</v>
      </c>
      <c r="S25" s="172">
        <v>12</v>
      </c>
      <c r="T25" s="172">
        <v>0</v>
      </c>
      <c r="U25" s="172">
        <v>0</v>
      </c>
      <c r="V25" s="172">
        <v>0</v>
      </c>
      <c r="W25" s="172">
        <v>0</v>
      </c>
      <c r="X25" s="172">
        <v>0.40000000596046442</v>
      </c>
      <c r="Y25" s="172">
        <v>0</v>
      </c>
      <c r="Z25" s="172">
        <v>0</v>
      </c>
      <c r="AA25" s="162" t="str">
        <f t="shared" si="0"/>
        <v>Suite 1 Least Cost</v>
      </c>
    </row>
    <row r="26" spans="2:27" x14ac:dyDescent="0.25">
      <c r="B26" s="176">
        <v>2044</v>
      </c>
      <c r="C26" s="171">
        <v>9.4999998807907104</v>
      </c>
      <c r="D26" s="171">
        <v>0</v>
      </c>
      <c r="E26" s="171">
        <v>0</v>
      </c>
      <c r="F26" s="171">
        <v>11.200000166893004</v>
      </c>
      <c r="G26" s="171">
        <v>20.800000309944153</v>
      </c>
      <c r="H26" s="171">
        <v>38.800000578165054</v>
      </c>
      <c r="I26" s="171">
        <v>0</v>
      </c>
      <c r="J26" s="171">
        <v>0</v>
      </c>
      <c r="K26" s="171">
        <v>0</v>
      </c>
      <c r="L26" s="171">
        <v>0</v>
      </c>
      <c r="M26" s="171">
        <v>12.600000187754629</v>
      </c>
      <c r="N26" s="171">
        <v>0</v>
      </c>
      <c r="O26" s="171">
        <v>0</v>
      </c>
      <c r="P26" s="171">
        <v>0</v>
      </c>
      <c r="Q26" s="171">
        <v>0</v>
      </c>
      <c r="R26" s="171">
        <v>0</v>
      </c>
      <c r="S26" s="171">
        <v>12</v>
      </c>
      <c r="T26" s="171">
        <v>0</v>
      </c>
      <c r="U26" s="171">
        <v>0</v>
      </c>
      <c r="V26" s="171">
        <v>0</v>
      </c>
      <c r="W26" s="171">
        <v>0</v>
      </c>
      <c r="X26" s="171">
        <v>0.40000000596046442</v>
      </c>
      <c r="Y26" s="171">
        <v>0</v>
      </c>
      <c r="Z26" s="171">
        <v>0</v>
      </c>
      <c r="AA26" s="162" t="str">
        <f t="shared" si="0"/>
        <v>Suite 1 Least Cost</v>
      </c>
    </row>
    <row r="27" spans="2:27" x14ac:dyDescent="0.25">
      <c r="B27" s="177">
        <v>2045</v>
      </c>
      <c r="C27" s="172">
        <v>9.4999998807907104</v>
      </c>
      <c r="D27" s="172">
        <v>0</v>
      </c>
      <c r="E27" s="172">
        <v>0</v>
      </c>
      <c r="F27" s="172">
        <v>11.200000166893004</v>
      </c>
      <c r="G27" s="172">
        <v>20.800000309944153</v>
      </c>
      <c r="H27" s="172">
        <v>38.800000578165054</v>
      </c>
      <c r="I27" s="172">
        <v>0</v>
      </c>
      <c r="J27" s="172">
        <v>0</v>
      </c>
      <c r="K27" s="172">
        <v>0</v>
      </c>
      <c r="L27" s="172">
        <v>0</v>
      </c>
      <c r="M27" s="172">
        <v>12.600000187754629</v>
      </c>
      <c r="N27" s="172">
        <v>0</v>
      </c>
      <c r="O27" s="172">
        <v>0</v>
      </c>
      <c r="P27" s="172">
        <v>0</v>
      </c>
      <c r="Q27" s="172">
        <v>0</v>
      </c>
      <c r="R27" s="172">
        <v>0</v>
      </c>
      <c r="S27" s="172">
        <v>12</v>
      </c>
      <c r="T27" s="172">
        <v>0</v>
      </c>
      <c r="U27" s="172">
        <v>0</v>
      </c>
      <c r="V27" s="172">
        <v>0</v>
      </c>
      <c r="W27" s="172">
        <v>0</v>
      </c>
      <c r="X27" s="172">
        <v>0.40000000596046442</v>
      </c>
      <c r="Y27" s="172">
        <v>0</v>
      </c>
      <c r="Z27" s="172">
        <v>0</v>
      </c>
      <c r="AA27" s="162" t="str">
        <f t="shared" si="0"/>
        <v>Suite 1 Least Cost</v>
      </c>
    </row>
    <row r="28" spans="2:27" x14ac:dyDescent="0.25">
      <c r="AA28" s="162"/>
    </row>
    <row r="29" spans="2:27" x14ac:dyDescent="0.25">
      <c r="AA29" s="162"/>
    </row>
    <row r="30" spans="2:27" x14ac:dyDescent="0.25">
      <c r="B30" s="174" t="str">
        <f>'RAW DATA INPUTS &gt;&gt;&gt;'!C4</f>
        <v>Suite 2 PSE Only</v>
      </c>
      <c r="C30" s="164" t="s">
        <v>45</v>
      </c>
      <c r="D30" s="164" t="s">
        <v>45</v>
      </c>
      <c r="E30" s="164" t="s">
        <v>45</v>
      </c>
      <c r="F30" s="164" t="s">
        <v>45</v>
      </c>
      <c r="G30" s="164" t="s">
        <v>45</v>
      </c>
      <c r="H30" s="164" t="s">
        <v>45</v>
      </c>
      <c r="I30" s="164" t="s">
        <v>45</v>
      </c>
      <c r="J30" s="164" t="s">
        <v>45</v>
      </c>
      <c r="K30" s="164" t="s">
        <v>45</v>
      </c>
      <c r="L30" s="164" t="s">
        <v>45</v>
      </c>
      <c r="M30" s="165" t="s">
        <v>160</v>
      </c>
      <c r="N30" s="165" t="s">
        <v>160</v>
      </c>
      <c r="O30" s="165" t="s">
        <v>160</v>
      </c>
      <c r="P30" s="165" t="s">
        <v>160</v>
      </c>
      <c r="Q30" s="165" t="s">
        <v>160</v>
      </c>
      <c r="R30" s="165" t="s">
        <v>160</v>
      </c>
      <c r="S30" s="165" t="s">
        <v>160</v>
      </c>
      <c r="T30" s="165" t="s">
        <v>160</v>
      </c>
      <c r="U30" s="165" t="s">
        <v>160</v>
      </c>
      <c r="V30" s="165" t="s">
        <v>160</v>
      </c>
      <c r="W30" s="165" t="s">
        <v>160</v>
      </c>
      <c r="X30" s="165" t="s">
        <v>160</v>
      </c>
      <c r="Y30" s="166" t="s">
        <v>161</v>
      </c>
      <c r="Z30" s="166" t="s">
        <v>161</v>
      </c>
      <c r="AA30" s="162"/>
    </row>
    <row r="31" spans="2:27" ht="105" x14ac:dyDescent="0.25">
      <c r="B31" s="175" t="s">
        <v>11</v>
      </c>
      <c r="C31" s="167" t="s">
        <v>162</v>
      </c>
      <c r="D31" s="167" t="s">
        <v>163</v>
      </c>
      <c r="E31" s="167" t="s">
        <v>164</v>
      </c>
      <c r="F31" s="167" t="s">
        <v>165</v>
      </c>
      <c r="G31" s="167" t="s">
        <v>166</v>
      </c>
      <c r="H31" s="167" t="s">
        <v>167</v>
      </c>
      <c r="I31" s="167" t="s">
        <v>168</v>
      </c>
      <c r="J31" s="167" t="s">
        <v>169</v>
      </c>
      <c r="K31" s="167" t="s">
        <v>170</v>
      </c>
      <c r="L31" s="167" t="s">
        <v>171</v>
      </c>
      <c r="M31" s="168" t="s">
        <v>172</v>
      </c>
      <c r="N31" s="168" t="s">
        <v>173</v>
      </c>
      <c r="O31" s="168" t="s">
        <v>174</v>
      </c>
      <c r="P31" s="168" t="s">
        <v>175</v>
      </c>
      <c r="Q31" s="168" t="s">
        <v>176</v>
      </c>
      <c r="R31" s="168" t="s">
        <v>177</v>
      </c>
      <c r="S31" s="168" t="s">
        <v>178</v>
      </c>
      <c r="T31" s="168" t="s">
        <v>179</v>
      </c>
      <c r="U31" s="168" t="s">
        <v>180</v>
      </c>
      <c r="V31" s="168" t="s">
        <v>181</v>
      </c>
      <c r="W31" s="168" t="s">
        <v>182</v>
      </c>
      <c r="X31" s="168" t="s">
        <v>183</v>
      </c>
      <c r="Y31" s="169" t="s">
        <v>184</v>
      </c>
      <c r="Z31" s="169" t="s">
        <v>185</v>
      </c>
      <c r="AA31" s="178" t="str">
        <f>B30</f>
        <v>Suite 2 PSE Only</v>
      </c>
    </row>
    <row r="32" spans="2:27" x14ac:dyDescent="0.25">
      <c r="B32" s="176">
        <v>2022</v>
      </c>
      <c r="C32" s="171">
        <v>5.6999999284744263</v>
      </c>
      <c r="D32" s="171">
        <v>1.4249999821186066</v>
      </c>
      <c r="E32" s="171">
        <v>0</v>
      </c>
      <c r="F32" s="171">
        <v>2.8000000417232509</v>
      </c>
      <c r="G32" s="171">
        <v>0</v>
      </c>
      <c r="H32" s="171">
        <v>0</v>
      </c>
      <c r="I32" s="171">
        <v>0</v>
      </c>
      <c r="J32" s="171">
        <v>0</v>
      </c>
      <c r="K32" s="171">
        <v>0</v>
      </c>
      <c r="L32" s="171">
        <v>0</v>
      </c>
      <c r="M32" s="171">
        <v>0</v>
      </c>
      <c r="N32" s="171">
        <v>0</v>
      </c>
      <c r="O32" s="171">
        <v>0</v>
      </c>
      <c r="P32" s="171">
        <v>0</v>
      </c>
      <c r="Q32" s="171">
        <v>0</v>
      </c>
      <c r="R32" s="171">
        <v>0</v>
      </c>
      <c r="S32" s="171">
        <v>2</v>
      </c>
      <c r="T32" s="171">
        <v>0</v>
      </c>
      <c r="U32" s="171">
        <v>0</v>
      </c>
      <c r="V32" s="171">
        <v>0</v>
      </c>
      <c r="W32" s="171">
        <v>0</v>
      </c>
      <c r="X32" s="171">
        <v>0</v>
      </c>
      <c r="Y32" s="171">
        <v>0</v>
      </c>
      <c r="Z32" s="171">
        <v>0</v>
      </c>
      <c r="AA32" s="162" t="str">
        <f>AA31</f>
        <v>Suite 2 PSE Only</v>
      </c>
    </row>
    <row r="33" spans="2:27" x14ac:dyDescent="0.25">
      <c r="B33" s="177">
        <v>2023</v>
      </c>
      <c r="C33" s="172">
        <v>10.449999868869781</v>
      </c>
      <c r="D33" s="172">
        <v>2.8499999642372131</v>
      </c>
      <c r="E33" s="172">
        <v>0</v>
      </c>
      <c r="F33" s="172">
        <v>5.6000000834465018</v>
      </c>
      <c r="G33" s="172">
        <v>0</v>
      </c>
      <c r="H33" s="172">
        <v>12.800000190734863</v>
      </c>
      <c r="I33" s="172">
        <v>0</v>
      </c>
      <c r="J33" s="172">
        <v>0</v>
      </c>
      <c r="K33" s="172">
        <v>0</v>
      </c>
      <c r="L33" s="172">
        <v>0</v>
      </c>
      <c r="M33" s="172">
        <v>0</v>
      </c>
      <c r="N33" s="172">
        <v>0</v>
      </c>
      <c r="O33" s="172">
        <v>0</v>
      </c>
      <c r="P33" s="172">
        <v>0</v>
      </c>
      <c r="Q33" s="172">
        <v>0</v>
      </c>
      <c r="R33" s="172">
        <v>0</v>
      </c>
      <c r="S33" s="172">
        <v>7</v>
      </c>
      <c r="T33" s="172">
        <v>0</v>
      </c>
      <c r="U33" s="172">
        <v>0</v>
      </c>
      <c r="V33" s="172">
        <v>0</v>
      </c>
      <c r="W33" s="172">
        <v>0</v>
      </c>
      <c r="X33" s="172">
        <v>0</v>
      </c>
      <c r="Y33" s="172">
        <v>0</v>
      </c>
      <c r="Z33" s="172">
        <v>0</v>
      </c>
      <c r="AA33" s="162" t="str">
        <f t="shared" ref="AA33:AA55" si="1">AA32</f>
        <v>Suite 2 PSE Only</v>
      </c>
    </row>
    <row r="34" spans="2:27" x14ac:dyDescent="0.25">
      <c r="B34" s="176">
        <v>2024</v>
      </c>
      <c r="C34" s="171">
        <v>16.149999797344208</v>
      </c>
      <c r="D34" s="171">
        <v>4.2749999463558197</v>
      </c>
      <c r="E34" s="171">
        <v>0</v>
      </c>
      <c r="F34" s="171">
        <v>8.4000001251697523</v>
      </c>
      <c r="G34" s="171">
        <v>0</v>
      </c>
      <c r="H34" s="171">
        <v>30.000000447034836</v>
      </c>
      <c r="I34" s="171">
        <v>0</v>
      </c>
      <c r="J34" s="171">
        <v>0</v>
      </c>
      <c r="K34" s="171">
        <v>0</v>
      </c>
      <c r="L34" s="171">
        <v>0</v>
      </c>
      <c r="M34" s="171">
        <v>0</v>
      </c>
      <c r="N34" s="171">
        <v>0</v>
      </c>
      <c r="O34" s="171">
        <v>0</v>
      </c>
      <c r="P34" s="171">
        <v>0</v>
      </c>
      <c r="Q34" s="171">
        <v>0</v>
      </c>
      <c r="R34" s="171">
        <v>0</v>
      </c>
      <c r="S34" s="171">
        <v>13</v>
      </c>
      <c r="T34" s="171">
        <v>0</v>
      </c>
      <c r="U34" s="171">
        <v>0</v>
      </c>
      <c r="V34" s="171">
        <v>0</v>
      </c>
      <c r="W34" s="171">
        <v>0</v>
      </c>
      <c r="X34" s="171">
        <v>0</v>
      </c>
      <c r="Y34" s="171">
        <v>0</v>
      </c>
      <c r="Z34" s="171">
        <v>0</v>
      </c>
      <c r="AA34" s="162" t="str">
        <f t="shared" si="1"/>
        <v>Suite 2 PSE Only</v>
      </c>
    </row>
    <row r="35" spans="2:27" x14ac:dyDescent="0.25">
      <c r="B35" s="177">
        <v>2025</v>
      </c>
      <c r="C35" s="172">
        <v>16.149999797344208</v>
      </c>
      <c r="D35" s="172">
        <v>4.2749999463558197</v>
      </c>
      <c r="E35" s="172">
        <v>0</v>
      </c>
      <c r="F35" s="172">
        <v>11.200000166893004</v>
      </c>
      <c r="G35" s="172">
        <v>0</v>
      </c>
      <c r="H35" s="172">
        <v>51.600000768899918</v>
      </c>
      <c r="I35" s="172">
        <v>0</v>
      </c>
      <c r="J35" s="172">
        <v>0</v>
      </c>
      <c r="K35" s="172">
        <v>0</v>
      </c>
      <c r="L35" s="172">
        <v>0</v>
      </c>
      <c r="M35" s="172">
        <v>0</v>
      </c>
      <c r="N35" s="172">
        <v>0</v>
      </c>
      <c r="O35" s="172">
        <v>0</v>
      </c>
      <c r="P35" s="172">
        <v>0</v>
      </c>
      <c r="Q35" s="172">
        <v>0</v>
      </c>
      <c r="R35" s="172">
        <v>0</v>
      </c>
      <c r="S35" s="172">
        <v>25</v>
      </c>
      <c r="T35" s="172">
        <v>0</v>
      </c>
      <c r="U35" s="172">
        <v>0</v>
      </c>
      <c r="V35" s="172">
        <v>0</v>
      </c>
      <c r="W35" s="172">
        <v>0</v>
      </c>
      <c r="X35" s="172">
        <v>0</v>
      </c>
      <c r="Y35" s="172">
        <v>0</v>
      </c>
      <c r="Z35" s="172">
        <v>0</v>
      </c>
      <c r="AA35" s="162" t="str">
        <f t="shared" si="1"/>
        <v>Suite 2 PSE Only</v>
      </c>
    </row>
    <row r="36" spans="2:27" x14ac:dyDescent="0.25">
      <c r="B36" s="176">
        <v>2026</v>
      </c>
      <c r="C36" s="171">
        <v>16.149999797344208</v>
      </c>
      <c r="D36" s="171">
        <v>4.2749999463558197</v>
      </c>
      <c r="E36" s="171">
        <v>0</v>
      </c>
      <c r="F36" s="171">
        <v>11.200000166893004</v>
      </c>
      <c r="G36" s="171">
        <v>0</v>
      </c>
      <c r="H36" s="171">
        <v>51.600000768899918</v>
      </c>
      <c r="I36" s="171">
        <v>0</v>
      </c>
      <c r="J36" s="171">
        <v>0</v>
      </c>
      <c r="K36" s="171">
        <v>0</v>
      </c>
      <c r="L36" s="171">
        <v>0</v>
      </c>
      <c r="M36" s="171">
        <v>0</v>
      </c>
      <c r="N36" s="171">
        <v>0</v>
      </c>
      <c r="O36" s="171">
        <v>0</v>
      </c>
      <c r="P36" s="171">
        <v>0</v>
      </c>
      <c r="Q36" s="171">
        <v>0</v>
      </c>
      <c r="R36" s="171">
        <v>0</v>
      </c>
      <c r="S36" s="171">
        <v>25</v>
      </c>
      <c r="T36" s="171">
        <v>0</v>
      </c>
      <c r="U36" s="171">
        <v>0</v>
      </c>
      <c r="V36" s="171">
        <v>0</v>
      </c>
      <c r="W36" s="171">
        <v>0</v>
      </c>
      <c r="X36" s="171">
        <v>0</v>
      </c>
      <c r="Y36" s="171">
        <v>0</v>
      </c>
      <c r="Z36" s="171">
        <v>0</v>
      </c>
      <c r="AA36" s="162" t="str">
        <f t="shared" si="1"/>
        <v>Suite 2 PSE Only</v>
      </c>
    </row>
    <row r="37" spans="2:27" x14ac:dyDescent="0.25">
      <c r="B37" s="177">
        <v>2027</v>
      </c>
      <c r="C37" s="172">
        <v>16.149999797344208</v>
      </c>
      <c r="D37" s="172">
        <v>4.2749999463558197</v>
      </c>
      <c r="E37" s="172">
        <v>0</v>
      </c>
      <c r="F37" s="172">
        <v>11.200000166893004</v>
      </c>
      <c r="G37" s="172">
        <v>0</v>
      </c>
      <c r="H37" s="172">
        <v>51.600000768899918</v>
      </c>
      <c r="I37" s="172">
        <v>0</v>
      </c>
      <c r="J37" s="172">
        <v>0</v>
      </c>
      <c r="K37" s="172">
        <v>0</v>
      </c>
      <c r="L37" s="172">
        <v>0</v>
      </c>
      <c r="M37" s="172">
        <v>0</v>
      </c>
      <c r="N37" s="172">
        <v>0</v>
      </c>
      <c r="O37" s="172">
        <v>0</v>
      </c>
      <c r="P37" s="172">
        <v>0</v>
      </c>
      <c r="Q37" s="172">
        <v>0</v>
      </c>
      <c r="R37" s="172">
        <v>0</v>
      </c>
      <c r="S37" s="172">
        <v>25</v>
      </c>
      <c r="T37" s="172">
        <v>0</v>
      </c>
      <c r="U37" s="172">
        <v>0</v>
      </c>
      <c r="V37" s="172">
        <v>0</v>
      </c>
      <c r="W37" s="172">
        <v>0</v>
      </c>
      <c r="X37" s="172">
        <v>0</v>
      </c>
      <c r="Y37" s="172">
        <v>0</v>
      </c>
      <c r="Z37" s="172">
        <v>0</v>
      </c>
      <c r="AA37" s="162" t="str">
        <f t="shared" si="1"/>
        <v>Suite 2 PSE Only</v>
      </c>
    </row>
    <row r="38" spans="2:27" x14ac:dyDescent="0.25">
      <c r="B38" s="176">
        <v>2028</v>
      </c>
      <c r="C38" s="171">
        <v>16.149999797344208</v>
      </c>
      <c r="D38" s="171">
        <v>4.2749999463558197</v>
      </c>
      <c r="E38" s="171">
        <v>0</v>
      </c>
      <c r="F38" s="171">
        <v>11.200000166893004</v>
      </c>
      <c r="G38" s="171">
        <v>0</v>
      </c>
      <c r="H38" s="171">
        <v>51.600000768899918</v>
      </c>
      <c r="I38" s="171">
        <v>0</v>
      </c>
      <c r="J38" s="171">
        <v>0</v>
      </c>
      <c r="K38" s="171">
        <v>0</v>
      </c>
      <c r="L38" s="171">
        <v>0</v>
      </c>
      <c r="M38" s="171">
        <v>0</v>
      </c>
      <c r="N38" s="171">
        <v>0</v>
      </c>
      <c r="O38" s="171">
        <v>0</v>
      </c>
      <c r="P38" s="171">
        <v>0</v>
      </c>
      <c r="Q38" s="171">
        <v>0</v>
      </c>
      <c r="R38" s="171">
        <v>0</v>
      </c>
      <c r="S38" s="171">
        <v>25</v>
      </c>
      <c r="T38" s="171">
        <v>0</v>
      </c>
      <c r="U38" s="171">
        <v>0</v>
      </c>
      <c r="V38" s="171">
        <v>0</v>
      </c>
      <c r="W38" s="171">
        <v>0</v>
      </c>
      <c r="X38" s="171">
        <v>0</v>
      </c>
      <c r="Y38" s="171">
        <v>0</v>
      </c>
      <c r="Z38" s="171">
        <v>0</v>
      </c>
      <c r="AA38" s="162" t="str">
        <f t="shared" si="1"/>
        <v>Suite 2 PSE Only</v>
      </c>
    </row>
    <row r="39" spans="2:27" x14ac:dyDescent="0.25">
      <c r="B39" s="177">
        <v>2029</v>
      </c>
      <c r="C39" s="172">
        <v>16.149999797344208</v>
      </c>
      <c r="D39" s="172">
        <v>4.2749999463558197</v>
      </c>
      <c r="E39" s="172">
        <v>0</v>
      </c>
      <c r="F39" s="172">
        <v>11.200000166893004</v>
      </c>
      <c r="G39" s="172">
        <v>0</v>
      </c>
      <c r="H39" s="172">
        <v>51.600000768899918</v>
      </c>
      <c r="I39" s="172">
        <v>0</v>
      </c>
      <c r="J39" s="172">
        <v>0</v>
      </c>
      <c r="K39" s="172">
        <v>0</v>
      </c>
      <c r="L39" s="172">
        <v>0</v>
      </c>
      <c r="M39" s="172">
        <v>0</v>
      </c>
      <c r="N39" s="172">
        <v>0</v>
      </c>
      <c r="O39" s="172">
        <v>0</v>
      </c>
      <c r="P39" s="172">
        <v>0</v>
      </c>
      <c r="Q39" s="172">
        <v>0</v>
      </c>
      <c r="R39" s="172">
        <v>0</v>
      </c>
      <c r="S39" s="172">
        <v>25</v>
      </c>
      <c r="T39" s="172">
        <v>0</v>
      </c>
      <c r="U39" s="172">
        <v>0</v>
      </c>
      <c r="V39" s="172">
        <v>0</v>
      </c>
      <c r="W39" s="172">
        <v>0</v>
      </c>
      <c r="X39" s="172">
        <v>0</v>
      </c>
      <c r="Y39" s="172">
        <v>0</v>
      </c>
      <c r="Z39" s="172">
        <v>0</v>
      </c>
      <c r="AA39" s="162" t="str">
        <f t="shared" si="1"/>
        <v>Suite 2 PSE Only</v>
      </c>
    </row>
    <row r="40" spans="2:27" x14ac:dyDescent="0.25">
      <c r="B40" s="176">
        <v>2030</v>
      </c>
      <c r="C40" s="171">
        <v>16.149999797344208</v>
      </c>
      <c r="D40" s="171">
        <v>4.2749999463558197</v>
      </c>
      <c r="E40" s="171">
        <v>0</v>
      </c>
      <c r="F40" s="171">
        <v>11.200000166893004</v>
      </c>
      <c r="G40" s="171">
        <v>0</v>
      </c>
      <c r="H40" s="171">
        <v>51.600000768899918</v>
      </c>
      <c r="I40" s="171">
        <v>0</v>
      </c>
      <c r="J40" s="171">
        <v>0</v>
      </c>
      <c r="K40" s="171">
        <v>0</v>
      </c>
      <c r="L40" s="171">
        <v>0</v>
      </c>
      <c r="M40" s="171">
        <v>0</v>
      </c>
      <c r="N40" s="171">
        <v>0</v>
      </c>
      <c r="O40" s="171">
        <v>0</v>
      </c>
      <c r="P40" s="171">
        <v>0</v>
      </c>
      <c r="Q40" s="171">
        <v>0</v>
      </c>
      <c r="R40" s="171">
        <v>0</v>
      </c>
      <c r="S40" s="171">
        <v>25</v>
      </c>
      <c r="T40" s="171">
        <v>0</v>
      </c>
      <c r="U40" s="171">
        <v>0</v>
      </c>
      <c r="V40" s="171">
        <v>0</v>
      </c>
      <c r="W40" s="171">
        <v>0</v>
      </c>
      <c r="X40" s="171">
        <v>0</v>
      </c>
      <c r="Y40" s="171">
        <v>0</v>
      </c>
      <c r="Z40" s="171">
        <v>0</v>
      </c>
      <c r="AA40" s="162" t="str">
        <f t="shared" si="1"/>
        <v>Suite 2 PSE Only</v>
      </c>
    </row>
    <row r="41" spans="2:27" x14ac:dyDescent="0.25">
      <c r="B41" s="177">
        <v>2031</v>
      </c>
      <c r="C41" s="172">
        <v>16.149999797344208</v>
      </c>
      <c r="D41" s="172">
        <v>4.2749999463558197</v>
      </c>
      <c r="E41" s="172">
        <v>0</v>
      </c>
      <c r="F41" s="172">
        <v>11.200000166893004</v>
      </c>
      <c r="G41" s="172">
        <v>0</v>
      </c>
      <c r="H41" s="172">
        <v>51.600000768899918</v>
      </c>
      <c r="I41" s="172">
        <v>0</v>
      </c>
      <c r="J41" s="172">
        <v>0</v>
      </c>
      <c r="K41" s="172">
        <v>0</v>
      </c>
      <c r="L41" s="172">
        <v>0</v>
      </c>
      <c r="M41" s="172">
        <v>0</v>
      </c>
      <c r="N41" s="172">
        <v>0</v>
      </c>
      <c r="O41" s="172">
        <v>0</v>
      </c>
      <c r="P41" s="172">
        <v>0</v>
      </c>
      <c r="Q41" s="172">
        <v>0</v>
      </c>
      <c r="R41" s="172">
        <v>0</v>
      </c>
      <c r="S41" s="172">
        <v>25</v>
      </c>
      <c r="T41" s="172">
        <v>0</v>
      </c>
      <c r="U41" s="172">
        <v>0</v>
      </c>
      <c r="V41" s="172">
        <v>0</v>
      </c>
      <c r="W41" s="172">
        <v>0</v>
      </c>
      <c r="X41" s="172">
        <v>0</v>
      </c>
      <c r="Y41" s="172">
        <v>0</v>
      </c>
      <c r="Z41" s="172">
        <v>0</v>
      </c>
      <c r="AA41" s="162" t="str">
        <f t="shared" si="1"/>
        <v>Suite 2 PSE Only</v>
      </c>
    </row>
    <row r="42" spans="2:27" x14ac:dyDescent="0.25">
      <c r="B42" s="176">
        <v>2032</v>
      </c>
      <c r="C42" s="171">
        <v>16.149999797344208</v>
      </c>
      <c r="D42" s="171">
        <v>4.2749999463558197</v>
      </c>
      <c r="E42" s="171">
        <v>0</v>
      </c>
      <c r="F42" s="171">
        <v>11.200000166893004</v>
      </c>
      <c r="G42" s="171">
        <v>0</v>
      </c>
      <c r="H42" s="171">
        <v>51.600000768899918</v>
      </c>
      <c r="I42" s="171">
        <v>0</v>
      </c>
      <c r="J42" s="171">
        <v>0</v>
      </c>
      <c r="K42" s="171">
        <v>0</v>
      </c>
      <c r="L42" s="171">
        <v>0</v>
      </c>
      <c r="M42" s="171">
        <v>0</v>
      </c>
      <c r="N42" s="171">
        <v>0</v>
      </c>
      <c r="O42" s="171">
        <v>0</v>
      </c>
      <c r="P42" s="171">
        <v>0</v>
      </c>
      <c r="Q42" s="171">
        <v>0</v>
      </c>
      <c r="R42" s="171">
        <v>0</v>
      </c>
      <c r="S42" s="171">
        <v>25</v>
      </c>
      <c r="T42" s="171">
        <v>0</v>
      </c>
      <c r="U42" s="171">
        <v>0</v>
      </c>
      <c r="V42" s="171">
        <v>0</v>
      </c>
      <c r="W42" s="171">
        <v>0</v>
      </c>
      <c r="X42" s="171">
        <v>0</v>
      </c>
      <c r="Y42" s="171">
        <v>0</v>
      </c>
      <c r="Z42" s="171">
        <v>0</v>
      </c>
      <c r="AA42" s="162" t="str">
        <f t="shared" si="1"/>
        <v>Suite 2 PSE Only</v>
      </c>
    </row>
    <row r="43" spans="2:27" x14ac:dyDescent="0.25">
      <c r="B43" s="177">
        <v>2033</v>
      </c>
      <c r="C43" s="172">
        <v>16.149999797344208</v>
      </c>
      <c r="D43" s="172">
        <v>4.2749999463558197</v>
      </c>
      <c r="E43" s="172">
        <v>0</v>
      </c>
      <c r="F43" s="172">
        <v>11.200000166893004</v>
      </c>
      <c r="G43" s="172">
        <v>0</v>
      </c>
      <c r="H43" s="172">
        <v>51.600000768899918</v>
      </c>
      <c r="I43" s="172">
        <v>0</v>
      </c>
      <c r="J43" s="172">
        <v>0</v>
      </c>
      <c r="K43" s="172">
        <v>0</v>
      </c>
      <c r="L43" s="172">
        <v>0</v>
      </c>
      <c r="M43" s="172">
        <v>0</v>
      </c>
      <c r="N43" s="172">
        <v>0</v>
      </c>
      <c r="O43" s="172">
        <v>0</v>
      </c>
      <c r="P43" s="172">
        <v>0</v>
      </c>
      <c r="Q43" s="172">
        <v>0</v>
      </c>
      <c r="R43" s="172">
        <v>0</v>
      </c>
      <c r="S43" s="172">
        <v>25</v>
      </c>
      <c r="T43" s="172">
        <v>0</v>
      </c>
      <c r="U43" s="172">
        <v>0</v>
      </c>
      <c r="V43" s="172">
        <v>0</v>
      </c>
      <c r="W43" s="172">
        <v>0</v>
      </c>
      <c r="X43" s="172">
        <v>0</v>
      </c>
      <c r="Y43" s="172">
        <v>0</v>
      </c>
      <c r="Z43" s="172">
        <v>0</v>
      </c>
      <c r="AA43" s="162" t="str">
        <f t="shared" si="1"/>
        <v>Suite 2 PSE Only</v>
      </c>
    </row>
    <row r="44" spans="2:27" x14ac:dyDescent="0.25">
      <c r="B44" s="176">
        <v>2034</v>
      </c>
      <c r="C44" s="171">
        <v>16.149999797344208</v>
      </c>
      <c r="D44" s="171">
        <v>4.2749999463558197</v>
      </c>
      <c r="E44" s="171">
        <v>0</v>
      </c>
      <c r="F44" s="171">
        <v>11.200000166893004</v>
      </c>
      <c r="G44" s="171">
        <v>0</v>
      </c>
      <c r="H44" s="171">
        <v>51.600000768899918</v>
      </c>
      <c r="I44" s="171">
        <v>0</v>
      </c>
      <c r="J44" s="171">
        <v>0</v>
      </c>
      <c r="K44" s="171">
        <v>0</v>
      </c>
      <c r="L44" s="171">
        <v>0</v>
      </c>
      <c r="M44" s="171">
        <v>0</v>
      </c>
      <c r="N44" s="171">
        <v>0</v>
      </c>
      <c r="O44" s="171">
        <v>0</v>
      </c>
      <c r="P44" s="171">
        <v>0</v>
      </c>
      <c r="Q44" s="171">
        <v>0</v>
      </c>
      <c r="R44" s="171">
        <v>0</v>
      </c>
      <c r="S44" s="171">
        <v>25</v>
      </c>
      <c r="T44" s="171">
        <v>0</v>
      </c>
      <c r="U44" s="171">
        <v>0</v>
      </c>
      <c r="V44" s="171">
        <v>0</v>
      </c>
      <c r="W44" s="171">
        <v>0</v>
      </c>
      <c r="X44" s="171">
        <v>0</v>
      </c>
      <c r="Y44" s="171">
        <v>0</v>
      </c>
      <c r="Z44" s="171">
        <v>0</v>
      </c>
      <c r="AA44" s="162" t="str">
        <f t="shared" si="1"/>
        <v>Suite 2 PSE Only</v>
      </c>
    </row>
    <row r="45" spans="2:27" x14ac:dyDescent="0.25">
      <c r="B45" s="177">
        <v>2035</v>
      </c>
      <c r="C45" s="172">
        <v>16.149999797344208</v>
      </c>
      <c r="D45" s="172">
        <v>4.2749999463558197</v>
      </c>
      <c r="E45" s="172">
        <v>0</v>
      </c>
      <c r="F45" s="172">
        <v>11.200000166893004</v>
      </c>
      <c r="G45" s="172">
        <v>0</v>
      </c>
      <c r="H45" s="172">
        <v>51.600000768899918</v>
      </c>
      <c r="I45" s="172">
        <v>0</v>
      </c>
      <c r="J45" s="172">
        <v>0</v>
      </c>
      <c r="K45" s="172">
        <v>0</v>
      </c>
      <c r="L45" s="172">
        <v>0</v>
      </c>
      <c r="M45" s="172">
        <v>0</v>
      </c>
      <c r="N45" s="172">
        <v>0</v>
      </c>
      <c r="O45" s="172">
        <v>0</v>
      </c>
      <c r="P45" s="172">
        <v>0</v>
      </c>
      <c r="Q45" s="172">
        <v>0</v>
      </c>
      <c r="R45" s="172">
        <v>0</v>
      </c>
      <c r="S45" s="172">
        <v>25</v>
      </c>
      <c r="T45" s="172">
        <v>0</v>
      </c>
      <c r="U45" s="172">
        <v>0</v>
      </c>
      <c r="V45" s="172">
        <v>0</v>
      </c>
      <c r="W45" s="172">
        <v>0</v>
      </c>
      <c r="X45" s="172">
        <v>0</v>
      </c>
      <c r="Y45" s="172">
        <v>0</v>
      </c>
      <c r="Z45" s="172">
        <v>0</v>
      </c>
      <c r="AA45" s="162" t="str">
        <f t="shared" si="1"/>
        <v>Suite 2 PSE Only</v>
      </c>
    </row>
    <row r="46" spans="2:27" x14ac:dyDescent="0.25">
      <c r="B46" s="176">
        <v>2036</v>
      </c>
      <c r="C46" s="171">
        <v>16.149999797344208</v>
      </c>
      <c r="D46" s="171">
        <v>4.2749999463558197</v>
      </c>
      <c r="E46" s="171">
        <v>0</v>
      </c>
      <c r="F46" s="171">
        <v>11.200000166893004</v>
      </c>
      <c r="G46" s="171">
        <v>0</v>
      </c>
      <c r="H46" s="171">
        <v>51.600000768899918</v>
      </c>
      <c r="I46" s="171">
        <v>0</v>
      </c>
      <c r="J46" s="171">
        <v>0</v>
      </c>
      <c r="K46" s="171">
        <v>0</v>
      </c>
      <c r="L46" s="171">
        <v>0</v>
      </c>
      <c r="M46" s="171">
        <v>0</v>
      </c>
      <c r="N46" s="171">
        <v>0</v>
      </c>
      <c r="O46" s="171">
        <v>0</v>
      </c>
      <c r="P46" s="171">
        <v>0</v>
      </c>
      <c r="Q46" s="171">
        <v>0</v>
      </c>
      <c r="R46" s="171">
        <v>0</v>
      </c>
      <c r="S46" s="171">
        <v>25</v>
      </c>
      <c r="T46" s="171">
        <v>0</v>
      </c>
      <c r="U46" s="171">
        <v>0</v>
      </c>
      <c r="V46" s="171">
        <v>0</v>
      </c>
      <c r="W46" s="171">
        <v>0</v>
      </c>
      <c r="X46" s="171">
        <v>0</v>
      </c>
      <c r="Y46" s="171">
        <v>0</v>
      </c>
      <c r="Z46" s="171">
        <v>0</v>
      </c>
      <c r="AA46" s="162" t="str">
        <f t="shared" si="1"/>
        <v>Suite 2 PSE Only</v>
      </c>
    </row>
    <row r="47" spans="2:27" x14ac:dyDescent="0.25">
      <c r="B47" s="177">
        <v>2037</v>
      </c>
      <c r="C47" s="172">
        <v>16.149999797344208</v>
      </c>
      <c r="D47" s="172">
        <v>4.2749999463558197</v>
      </c>
      <c r="E47" s="172">
        <v>0</v>
      </c>
      <c r="F47" s="172">
        <v>11.200000166893004</v>
      </c>
      <c r="G47" s="172">
        <v>0</v>
      </c>
      <c r="H47" s="172">
        <v>51.600000768899918</v>
      </c>
      <c r="I47" s="172">
        <v>0</v>
      </c>
      <c r="J47" s="172">
        <v>0</v>
      </c>
      <c r="K47" s="172">
        <v>0</v>
      </c>
      <c r="L47" s="172">
        <v>0</v>
      </c>
      <c r="M47" s="172">
        <v>0</v>
      </c>
      <c r="N47" s="172">
        <v>0</v>
      </c>
      <c r="O47" s="172">
        <v>0</v>
      </c>
      <c r="P47" s="172">
        <v>0</v>
      </c>
      <c r="Q47" s="172">
        <v>0</v>
      </c>
      <c r="R47" s="172">
        <v>0</v>
      </c>
      <c r="S47" s="172">
        <v>25</v>
      </c>
      <c r="T47" s="172">
        <v>0</v>
      </c>
      <c r="U47" s="172">
        <v>0</v>
      </c>
      <c r="V47" s="172">
        <v>0</v>
      </c>
      <c r="W47" s="172">
        <v>0</v>
      </c>
      <c r="X47" s="172">
        <v>0</v>
      </c>
      <c r="Y47" s="172">
        <v>0</v>
      </c>
      <c r="Z47" s="172">
        <v>0</v>
      </c>
      <c r="AA47" s="162" t="str">
        <f t="shared" si="1"/>
        <v>Suite 2 PSE Only</v>
      </c>
    </row>
    <row r="48" spans="2:27" x14ac:dyDescent="0.25">
      <c r="B48" s="176">
        <v>2038</v>
      </c>
      <c r="C48" s="171">
        <v>16.149999797344208</v>
      </c>
      <c r="D48" s="171">
        <v>4.2749999463558197</v>
      </c>
      <c r="E48" s="171">
        <v>0</v>
      </c>
      <c r="F48" s="171">
        <v>11.200000166893004</v>
      </c>
      <c r="G48" s="171">
        <v>0</v>
      </c>
      <c r="H48" s="171">
        <v>51.600000768899918</v>
      </c>
      <c r="I48" s="171">
        <v>0</v>
      </c>
      <c r="J48" s="171">
        <v>0</v>
      </c>
      <c r="K48" s="171">
        <v>0</v>
      </c>
      <c r="L48" s="171">
        <v>0</v>
      </c>
      <c r="M48" s="171">
        <v>0</v>
      </c>
      <c r="N48" s="171">
        <v>0</v>
      </c>
      <c r="O48" s="171">
        <v>0</v>
      </c>
      <c r="P48" s="171">
        <v>0</v>
      </c>
      <c r="Q48" s="171">
        <v>0</v>
      </c>
      <c r="R48" s="171">
        <v>0</v>
      </c>
      <c r="S48" s="171">
        <v>25</v>
      </c>
      <c r="T48" s="171">
        <v>0</v>
      </c>
      <c r="U48" s="171">
        <v>0</v>
      </c>
      <c r="V48" s="171">
        <v>0</v>
      </c>
      <c r="W48" s="171">
        <v>0</v>
      </c>
      <c r="X48" s="171">
        <v>0</v>
      </c>
      <c r="Y48" s="171">
        <v>0</v>
      </c>
      <c r="Z48" s="171">
        <v>0</v>
      </c>
      <c r="AA48" s="162" t="str">
        <f t="shared" si="1"/>
        <v>Suite 2 PSE Only</v>
      </c>
    </row>
    <row r="49" spans="2:27" x14ac:dyDescent="0.25">
      <c r="B49" s="177">
        <v>2039</v>
      </c>
      <c r="C49" s="172">
        <v>16.149999797344208</v>
      </c>
      <c r="D49" s="172">
        <v>4.2749999463558197</v>
      </c>
      <c r="E49" s="172">
        <v>0</v>
      </c>
      <c r="F49" s="172">
        <v>11.200000166893004</v>
      </c>
      <c r="G49" s="172">
        <v>0</v>
      </c>
      <c r="H49" s="172">
        <v>51.600000768899918</v>
      </c>
      <c r="I49" s="172">
        <v>0</v>
      </c>
      <c r="J49" s="172">
        <v>0</v>
      </c>
      <c r="K49" s="172">
        <v>0</v>
      </c>
      <c r="L49" s="172">
        <v>0</v>
      </c>
      <c r="M49" s="172">
        <v>0</v>
      </c>
      <c r="N49" s="172">
        <v>0</v>
      </c>
      <c r="O49" s="172">
        <v>0</v>
      </c>
      <c r="P49" s="172">
        <v>0</v>
      </c>
      <c r="Q49" s="172">
        <v>0</v>
      </c>
      <c r="R49" s="172">
        <v>0</v>
      </c>
      <c r="S49" s="172">
        <v>25</v>
      </c>
      <c r="T49" s="172">
        <v>0</v>
      </c>
      <c r="U49" s="172">
        <v>0</v>
      </c>
      <c r="V49" s="172">
        <v>0</v>
      </c>
      <c r="W49" s="172">
        <v>0</v>
      </c>
      <c r="X49" s="172">
        <v>0</v>
      </c>
      <c r="Y49" s="172">
        <v>0</v>
      </c>
      <c r="Z49" s="172">
        <v>0</v>
      </c>
      <c r="AA49" s="162" t="str">
        <f t="shared" si="1"/>
        <v>Suite 2 PSE Only</v>
      </c>
    </row>
    <row r="50" spans="2:27" x14ac:dyDescent="0.25">
      <c r="B50" s="176">
        <v>2040</v>
      </c>
      <c r="C50" s="171">
        <v>16.149999797344208</v>
      </c>
      <c r="D50" s="171">
        <v>4.2749999463558197</v>
      </c>
      <c r="E50" s="171">
        <v>0</v>
      </c>
      <c r="F50" s="171">
        <v>11.200000166893004</v>
      </c>
      <c r="G50" s="171">
        <v>0</v>
      </c>
      <c r="H50" s="171">
        <v>51.600000768899918</v>
      </c>
      <c r="I50" s="171">
        <v>0</v>
      </c>
      <c r="J50" s="171">
        <v>0</v>
      </c>
      <c r="K50" s="171">
        <v>0</v>
      </c>
      <c r="L50" s="171">
        <v>0</v>
      </c>
      <c r="M50" s="171">
        <v>0</v>
      </c>
      <c r="N50" s="171">
        <v>0</v>
      </c>
      <c r="O50" s="171">
        <v>0</v>
      </c>
      <c r="P50" s="171">
        <v>0</v>
      </c>
      <c r="Q50" s="171">
        <v>0</v>
      </c>
      <c r="R50" s="171">
        <v>0</v>
      </c>
      <c r="S50" s="171">
        <v>25</v>
      </c>
      <c r="T50" s="171">
        <v>0</v>
      </c>
      <c r="U50" s="171">
        <v>0</v>
      </c>
      <c r="V50" s="171">
        <v>0</v>
      </c>
      <c r="W50" s="171">
        <v>0</v>
      </c>
      <c r="X50" s="171">
        <v>0</v>
      </c>
      <c r="Y50" s="171">
        <v>0</v>
      </c>
      <c r="Z50" s="171">
        <v>0</v>
      </c>
      <c r="AA50" s="162" t="str">
        <f t="shared" si="1"/>
        <v>Suite 2 PSE Only</v>
      </c>
    </row>
    <row r="51" spans="2:27" x14ac:dyDescent="0.25">
      <c r="B51" s="177">
        <v>2041</v>
      </c>
      <c r="C51" s="172">
        <v>16.149999797344208</v>
      </c>
      <c r="D51" s="172">
        <v>4.2749999463558197</v>
      </c>
      <c r="E51" s="172">
        <v>0</v>
      </c>
      <c r="F51" s="172">
        <v>11.200000166893004</v>
      </c>
      <c r="G51" s="172">
        <v>0</v>
      </c>
      <c r="H51" s="172">
        <v>51.600000768899918</v>
      </c>
      <c r="I51" s="172">
        <v>0</v>
      </c>
      <c r="J51" s="172">
        <v>0</v>
      </c>
      <c r="K51" s="172">
        <v>0</v>
      </c>
      <c r="L51" s="172">
        <v>0</v>
      </c>
      <c r="M51" s="172">
        <v>0</v>
      </c>
      <c r="N51" s="172">
        <v>0</v>
      </c>
      <c r="O51" s="172">
        <v>0</v>
      </c>
      <c r="P51" s="172">
        <v>0</v>
      </c>
      <c r="Q51" s="172">
        <v>0</v>
      </c>
      <c r="R51" s="172">
        <v>0</v>
      </c>
      <c r="S51" s="172">
        <v>25</v>
      </c>
      <c r="T51" s="172">
        <v>0</v>
      </c>
      <c r="U51" s="172">
        <v>0</v>
      </c>
      <c r="V51" s="172">
        <v>0</v>
      </c>
      <c r="W51" s="172">
        <v>0</v>
      </c>
      <c r="X51" s="172">
        <v>0</v>
      </c>
      <c r="Y51" s="172">
        <v>0</v>
      </c>
      <c r="Z51" s="172">
        <v>0</v>
      </c>
      <c r="AA51" s="162" t="str">
        <f t="shared" si="1"/>
        <v>Suite 2 PSE Only</v>
      </c>
    </row>
    <row r="52" spans="2:27" x14ac:dyDescent="0.25">
      <c r="B52" s="176">
        <v>2042</v>
      </c>
      <c r="C52" s="171">
        <v>16.149999797344208</v>
      </c>
      <c r="D52" s="171">
        <v>4.2749999463558197</v>
      </c>
      <c r="E52" s="171">
        <v>0</v>
      </c>
      <c r="F52" s="171">
        <v>11.200000166893004</v>
      </c>
      <c r="G52" s="171">
        <v>0</v>
      </c>
      <c r="H52" s="171">
        <v>51.600000768899918</v>
      </c>
      <c r="I52" s="171">
        <v>0</v>
      </c>
      <c r="J52" s="171">
        <v>0</v>
      </c>
      <c r="K52" s="171">
        <v>0</v>
      </c>
      <c r="L52" s="171">
        <v>0</v>
      </c>
      <c r="M52" s="171">
        <v>0</v>
      </c>
      <c r="N52" s="171">
        <v>0</v>
      </c>
      <c r="O52" s="171">
        <v>0</v>
      </c>
      <c r="P52" s="171">
        <v>0</v>
      </c>
      <c r="Q52" s="171">
        <v>0</v>
      </c>
      <c r="R52" s="171">
        <v>0</v>
      </c>
      <c r="S52" s="171">
        <v>25</v>
      </c>
      <c r="T52" s="171">
        <v>0</v>
      </c>
      <c r="U52" s="171">
        <v>0</v>
      </c>
      <c r="V52" s="171">
        <v>0</v>
      </c>
      <c r="W52" s="171">
        <v>0</v>
      </c>
      <c r="X52" s="171">
        <v>0</v>
      </c>
      <c r="Y52" s="171">
        <v>0</v>
      </c>
      <c r="Z52" s="171">
        <v>0</v>
      </c>
      <c r="AA52" s="162" t="str">
        <f t="shared" si="1"/>
        <v>Suite 2 PSE Only</v>
      </c>
    </row>
    <row r="53" spans="2:27" x14ac:dyDescent="0.25">
      <c r="B53" s="177">
        <v>2043</v>
      </c>
      <c r="C53" s="172">
        <v>16.149999797344208</v>
      </c>
      <c r="D53" s="172">
        <v>4.2749999463558197</v>
      </c>
      <c r="E53" s="172">
        <v>0</v>
      </c>
      <c r="F53" s="172">
        <v>11.200000166893004</v>
      </c>
      <c r="G53" s="172">
        <v>0</v>
      </c>
      <c r="H53" s="172">
        <v>51.600000768899918</v>
      </c>
      <c r="I53" s="172">
        <v>0</v>
      </c>
      <c r="J53" s="172">
        <v>0</v>
      </c>
      <c r="K53" s="172">
        <v>0</v>
      </c>
      <c r="L53" s="172">
        <v>0</v>
      </c>
      <c r="M53" s="172">
        <v>0</v>
      </c>
      <c r="N53" s="172">
        <v>0</v>
      </c>
      <c r="O53" s="172">
        <v>0</v>
      </c>
      <c r="P53" s="172">
        <v>0</v>
      </c>
      <c r="Q53" s="172">
        <v>0</v>
      </c>
      <c r="R53" s="172">
        <v>0</v>
      </c>
      <c r="S53" s="172">
        <v>25</v>
      </c>
      <c r="T53" s="172">
        <v>0</v>
      </c>
      <c r="U53" s="172">
        <v>0</v>
      </c>
      <c r="V53" s="172">
        <v>0</v>
      </c>
      <c r="W53" s="172">
        <v>0</v>
      </c>
      <c r="X53" s="172">
        <v>0</v>
      </c>
      <c r="Y53" s="172">
        <v>0</v>
      </c>
      <c r="Z53" s="172">
        <v>0</v>
      </c>
      <c r="AA53" s="162" t="str">
        <f t="shared" si="1"/>
        <v>Suite 2 PSE Only</v>
      </c>
    </row>
    <row r="54" spans="2:27" x14ac:dyDescent="0.25">
      <c r="B54" s="176">
        <v>2044</v>
      </c>
      <c r="C54" s="171">
        <v>16.149999797344208</v>
      </c>
      <c r="D54" s="171">
        <v>4.2749999463558197</v>
      </c>
      <c r="E54" s="171">
        <v>0</v>
      </c>
      <c r="F54" s="171">
        <v>11.200000166893004</v>
      </c>
      <c r="G54" s="171">
        <v>0</v>
      </c>
      <c r="H54" s="171">
        <v>51.600000768899918</v>
      </c>
      <c r="I54" s="171">
        <v>0</v>
      </c>
      <c r="J54" s="171">
        <v>0</v>
      </c>
      <c r="K54" s="171">
        <v>0</v>
      </c>
      <c r="L54" s="171">
        <v>0</v>
      </c>
      <c r="M54" s="171">
        <v>0</v>
      </c>
      <c r="N54" s="171">
        <v>0</v>
      </c>
      <c r="O54" s="171">
        <v>0</v>
      </c>
      <c r="P54" s="171">
        <v>0</v>
      </c>
      <c r="Q54" s="171">
        <v>0</v>
      </c>
      <c r="R54" s="171">
        <v>0</v>
      </c>
      <c r="S54" s="171">
        <v>25</v>
      </c>
      <c r="T54" s="171">
        <v>0</v>
      </c>
      <c r="U54" s="171">
        <v>0</v>
      </c>
      <c r="V54" s="171">
        <v>0</v>
      </c>
      <c r="W54" s="171">
        <v>0</v>
      </c>
      <c r="X54" s="171">
        <v>0</v>
      </c>
      <c r="Y54" s="171">
        <v>0</v>
      </c>
      <c r="Z54" s="171">
        <v>0</v>
      </c>
      <c r="AA54" s="162" t="str">
        <f t="shared" si="1"/>
        <v>Suite 2 PSE Only</v>
      </c>
    </row>
    <row r="55" spans="2:27" x14ac:dyDescent="0.25">
      <c r="B55" s="177">
        <v>2045</v>
      </c>
      <c r="C55" s="172">
        <v>16.149999797344208</v>
      </c>
      <c r="D55" s="172">
        <v>4.2749999463558197</v>
      </c>
      <c r="E55" s="172">
        <v>0</v>
      </c>
      <c r="F55" s="172">
        <v>11.200000166893004</v>
      </c>
      <c r="G55" s="172">
        <v>0</v>
      </c>
      <c r="H55" s="172">
        <v>51.600000768899918</v>
      </c>
      <c r="I55" s="172">
        <v>0</v>
      </c>
      <c r="J55" s="172">
        <v>0</v>
      </c>
      <c r="K55" s="172">
        <v>0</v>
      </c>
      <c r="L55" s="172">
        <v>0</v>
      </c>
      <c r="M55" s="172">
        <v>0</v>
      </c>
      <c r="N55" s="172">
        <v>0</v>
      </c>
      <c r="O55" s="172">
        <v>0</v>
      </c>
      <c r="P55" s="172">
        <v>0</v>
      </c>
      <c r="Q55" s="172">
        <v>0</v>
      </c>
      <c r="R55" s="172">
        <v>0</v>
      </c>
      <c r="S55" s="172">
        <v>25</v>
      </c>
      <c r="T55" s="172">
        <v>0</v>
      </c>
      <c r="U55" s="172">
        <v>0</v>
      </c>
      <c r="V55" s="172">
        <v>0</v>
      </c>
      <c r="W55" s="172">
        <v>0</v>
      </c>
      <c r="X55" s="172">
        <v>0</v>
      </c>
      <c r="Y55" s="172">
        <v>0</v>
      </c>
      <c r="Z55" s="172">
        <v>0</v>
      </c>
      <c r="AA55" s="162" t="str">
        <f t="shared" si="1"/>
        <v>Suite 2 PSE Only</v>
      </c>
    </row>
    <row r="56" spans="2:27" x14ac:dyDescent="0.25">
      <c r="AA56" s="162"/>
    </row>
    <row r="57" spans="2:27" x14ac:dyDescent="0.25">
      <c r="AA57" s="162"/>
    </row>
    <row r="58" spans="2:27" x14ac:dyDescent="0.25">
      <c r="B58" s="174" t="str">
        <f>'RAW DATA INPUTS &gt;&gt;&gt;'!C5</f>
        <v>Suite 3 Customer Only</v>
      </c>
      <c r="C58" s="164" t="s">
        <v>45</v>
      </c>
      <c r="D58" s="164" t="s">
        <v>45</v>
      </c>
      <c r="E58" s="164" t="s">
        <v>45</v>
      </c>
      <c r="F58" s="164" t="s">
        <v>45</v>
      </c>
      <c r="G58" s="164" t="s">
        <v>45</v>
      </c>
      <c r="H58" s="164" t="s">
        <v>45</v>
      </c>
      <c r="I58" s="164" t="s">
        <v>45</v>
      </c>
      <c r="J58" s="164" t="s">
        <v>45</v>
      </c>
      <c r="K58" s="164" t="s">
        <v>45</v>
      </c>
      <c r="L58" s="164" t="s">
        <v>45</v>
      </c>
      <c r="M58" s="165" t="s">
        <v>160</v>
      </c>
      <c r="N58" s="165" t="s">
        <v>160</v>
      </c>
      <c r="O58" s="165" t="s">
        <v>160</v>
      </c>
      <c r="P58" s="165" t="s">
        <v>160</v>
      </c>
      <c r="Q58" s="165" t="s">
        <v>160</v>
      </c>
      <c r="R58" s="165" t="s">
        <v>160</v>
      </c>
      <c r="S58" s="165" t="s">
        <v>160</v>
      </c>
      <c r="T58" s="165" t="s">
        <v>160</v>
      </c>
      <c r="U58" s="165" t="s">
        <v>160</v>
      </c>
      <c r="V58" s="165" t="s">
        <v>160</v>
      </c>
      <c r="W58" s="165" t="s">
        <v>160</v>
      </c>
      <c r="X58" s="165" t="s">
        <v>160</v>
      </c>
      <c r="Y58" s="166" t="s">
        <v>161</v>
      </c>
      <c r="Z58" s="166" t="s">
        <v>161</v>
      </c>
      <c r="AA58" s="162"/>
    </row>
    <row r="59" spans="2:27" ht="105" x14ac:dyDescent="0.25">
      <c r="B59" s="175" t="s">
        <v>11</v>
      </c>
      <c r="C59" s="167" t="s">
        <v>162</v>
      </c>
      <c r="D59" s="167" t="s">
        <v>163</v>
      </c>
      <c r="E59" s="167" t="s">
        <v>164</v>
      </c>
      <c r="F59" s="167" t="s">
        <v>165</v>
      </c>
      <c r="G59" s="167" t="s">
        <v>166</v>
      </c>
      <c r="H59" s="167" t="s">
        <v>167</v>
      </c>
      <c r="I59" s="167" t="s">
        <v>168</v>
      </c>
      <c r="J59" s="167" t="s">
        <v>169</v>
      </c>
      <c r="K59" s="167" t="s">
        <v>170</v>
      </c>
      <c r="L59" s="167" t="s">
        <v>171</v>
      </c>
      <c r="M59" s="168" t="s">
        <v>172</v>
      </c>
      <c r="N59" s="168" t="s">
        <v>173</v>
      </c>
      <c r="O59" s="168" t="s">
        <v>174</v>
      </c>
      <c r="P59" s="168" t="s">
        <v>175</v>
      </c>
      <c r="Q59" s="168" t="s">
        <v>176</v>
      </c>
      <c r="R59" s="168" t="s">
        <v>177</v>
      </c>
      <c r="S59" s="168" t="s">
        <v>178</v>
      </c>
      <c r="T59" s="168" t="s">
        <v>179</v>
      </c>
      <c r="U59" s="168" t="s">
        <v>180</v>
      </c>
      <c r="V59" s="168" t="s">
        <v>181</v>
      </c>
      <c r="W59" s="168" t="s">
        <v>182</v>
      </c>
      <c r="X59" s="168" t="s">
        <v>183</v>
      </c>
      <c r="Y59" s="169" t="s">
        <v>184</v>
      </c>
      <c r="Z59" s="169" t="s">
        <v>185</v>
      </c>
      <c r="AA59" s="178" t="str">
        <f>B58</f>
        <v>Suite 3 Customer Only</v>
      </c>
    </row>
    <row r="60" spans="2:27" x14ac:dyDescent="0.25">
      <c r="B60" s="176">
        <v>2022</v>
      </c>
      <c r="C60" s="171">
        <v>5.6999999284744263</v>
      </c>
      <c r="D60" s="171">
        <v>1.4249999821186066</v>
      </c>
      <c r="E60" s="171">
        <v>0</v>
      </c>
      <c r="F60" s="171">
        <v>0</v>
      </c>
      <c r="G60" s="171">
        <v>5.2000000774860382</v>
      </c>
      <c r="H60" s="171">
        <v>0</v>
      </c>
      <c r="I60" s="171">
        <v>8.2999996840953827E-2</v>
      </c>
      <c r="J60" s="171">
        <v>0.41499998420476913</v>
      </c>
      <c r="K60" s="171">
        <v>0</v>
      </c>
      <c r="L60" s="171">
        <v>0</v>
      </c>
      <c r="M60" s="171">
        <v>0</v>
      </c>
      <c r="N60" s="171">
        <v>0</v>
      </c>
      <c r="O60" s="171">
        <v>0.40000000596046442</v>
      </c>
      <c r="P60" s="171">
        <v>0</v>
      </c>
      <c r="Q60" s="171">
        <v>0</v>
      </c>
      <c r="R60" s="171">
        <v>0</v>
      </c>
      <c r="S60" s="171">
        <v>0</v>
      </c>
      <c r="T60" s="171">
        <v>0</v>
      </c>
      <c r="U60" s="171">
        <v>0.3000000044703483</v>
      </c>
      <c r="V60" s="171">
        <v>0.90000001341104496</v>
      </c>
      <c r="W60" s="171">
        <v>0</v>
      </c>
      <c r="X60" s="171">
        <v>0</v>
      </c>
      <c r="Y60" s="171">
        <v>2.7999999523162842</v>
      </c>
      <c r="Z60" s="171">
        <v>2.5</v>
      </c>
      <c r="AA60" s="162" t="str">
        <f>AA59</f>
        <v>Suite 3 Customer Only</v>
      </c>
    </row>
    <row r="61" spans="2:27" x14ac:dyDescent="0.25">
      <c r="B61" s="177">
        <v>2023</v>
      </c>
      <c r="C61" s="172">
        <v>10.449999868869781</v>
      </c>
      <c r="D61" s="172">
        <v>2.8499999642372131</v>
      </c>
      <c r="E61" s="172">
        <v>0</v>
      </c>
      <c r="F61" s="172">
        <v>0</v>
      </c>
      <c r="G61" s="172">
        <v>10.400000154972076</v>
      </c>
      <c r="H61" s="172">
        <v>0</v>
      </c>
      <c r="I61" s="172">
        <v>0.16599999368190765</v>
      </c>
      <c r="J61" s="172">
        <v>0.82999996840953827</v>
      </c>
      <c r="K61" s="172">
        <v>0</v>
      </c>
      <c r="L61" s="172">
        <v>0</v>
      </c>
      <c r="M61" s="172">
        <v>0</v>
      </c>
      <c r="N61" s="172">
        <v>0</v>
      </c>
      <c r="O61" s="172">
        <v>1.000000014901161</v>
      </c>
      <c r="P61" s="172">
        <v>0</v>
      </c>
      <c r="Q61" s="172">
        <v>0</v>
      </c>
      <c r="R61" s="172">
        <v>0</v>
      </c>
      <c r="S61" s="172">
        <v>0</v>
      </c>
      <c r="T61" s="172">
        <v>0</v>
      </c>
      <c r="U61" s="172">
        <v>0.60000000894069661</v>
      </c>
      <c r="V61" s="172">
        <v>1.8000000268220899</v>
      </c>
      <c r="W61" s="172">
        <v>0</v>
      </c>
      <c r="X61" s="172">
        <v>0</v>
      </c>
      <c r="Y61" s="172">
        <v>6.2999998927116394</v>
      </c>
      <c r="Z61" s="172">
        <v>5.5</v>
      </c>
      <c r="AA61" s="162" t="str">
        <f t="shared" ref="AA61:AA83" si="2">AA60</f>
        <v>Suite 3 Customer Only</v>
      </c>
    </row>
    <row r="62" spans="2:27" x14ac:dyDescent="0.25">
      <c r="B62" s="176">
        <v>2024</v>
      </c>
      <c r="C62" s="171">
        <v>16.149999797344208</v>
      </c>
      <c r="D62" s="171">
        <v>4.2749999463558197</v>
      </c>
      <c r="E62" s="171">
        <v>0</v>
      </c>
      <c r="F62" s="171">
        <v>0</v>
      </c>
      <c r="G62" s="171">
        <v>15.600000232458115</v>
      </c>
      <c r="H62" s="171">
        <v>0</v>
      </c>
      <c r="I62" s="171">
        <v>0.24899999052286148</v>
      </c>
      <c r="J62" s="171">
        <v>1.2449999526143074</v>
      </c>
      <c r="K62" s="171">
        <v>0</v>
      </c>
      <c r="L62" s="171">
        <v>0</v>
      </c>
      <c r="M62" s="171">
        <v>0</v>
      </c>
      <c r="N62" s="171">
        <v>0</v>
      </c>
      <c r="O62" s="171">
        <v>1.8000000268220899</v>
      </c>
      <c r="P62" s="171">
        <v>0</v>
      </c>
      <c r="Q62" s="171">
        <v>0.25</v>
      </c>
      <c r="R62" s="171">
        <v>0</v>
      </c>
      <c r="S62" s="171">
        <v>0</v>
      </c>
      <c r="T62" s="171">
        <v>0</v>
      </c>
      <c r="U62" s="171">
        <v>1.000000014901161</v>
      </c>
      <c r="V62" s="171">
        <v>2.8000000417232509</v>
      </c>
      <c r="W62" s="171">
        <v>0</v>
      </c>
      <c r="X62" s="171">
        <v>0</v>
      </c>
      <c r="Y62" s="171">
        <v>10.499999821186066</v>
      </c>
      <c r="Z62" s="171">
        <v>9</v>
      </c>
      <c r="AA62" s="162" t="str">
        <f t="shared" si="2"/>
        <v>Suite 3 Customer Only</v>
      </c>
    </row>
    <row r="63" spans="2:27" x14ac:dyDescent="0.25">
      <c r="B63" s="177">
        <v>2025</v>
      </c>
      <c r="C63" s="172">
        <v>16.149999797344208</v>
      </c>
      <c r="D63" s="172">
        <v>4.2749999463558197</v>
      </c>
      <c r="E63" s="172">
        <v>0</v>
      </c>
      <c r="F63" s="172">
        <v>0</v>
      </c>
      <c r="G63" s="172">
        <v>20.800000309944153</v>
      </c>
      <c r="H63" s="172">
        <v>0</v>
      </c>
      <c r="I63" s="172">
        <v>0.33199998736381531</v>
      </c>
      <c r="J63" s="172">
        <v>1.6599999368190765</v>
      </c>
      <c r="K63" s="172">
        <v>0</v>
      </c>
      <c r="L63" s="172">
        <v>0</v>
      </c>
      <c r="M63" s="172">
        <v>0</v>
      </c>
      <c r="N63" s="172">
        <v>0</v>
      </c>
      <c r="O63" s="172">
        <v>3.0000000447034831</v>
      </c>
      <c r="P63" s="172">
        <v>0</v>
      </c>
      <c r="Q63" s="172">
        <v>0.5</v>
      </c>
      <c r="R63" s="172">
        <v>0</v>
      </c>
      <c r="S63" s="172">
        <v>0</v>
      </c>
      <c r="T63" s="172">
        <v>0</v>
      </c>
      <c r="U63" s="172">
        <v>1.4000000208616254</v>
      </c>
      <c r="V63" s="172">
        <v>3.8000000566244121</v>
      </c>
      <c r="W63" s="172">
        <v>0</v>
      </c>
      <c r="X63" s="172">
        <v>0</v>
      </c>
      <c r="Y63" s="172">
        <v>15.399999737739563</v>
      </c>
      <c r="Z63" s="172">
        <v>13</v>
      </c>
      <c r="AA63" s="162" t="str">
        <f t="shared" si="2"/>
        <v>Suite 3 Customer Only</v>
      </c>
    </row>
    <row r="64" spans="2:27" x14ac:dyDescent="0.25">
      <c r="B64" s="176">
        <v>2026</v>
      </c>
      <c r="C64" s="171">
        <v>16.149999797344208</v>
      </c>
      <c r="D64" s="171">
        <v>4.2749999463558197</v>
      </c>
      <c r="E64" s="171">
        <v>0</v>
      </c>
      <c r="F64" s="171">
        <v>0</v>
      </c>
      <c r="G64" s="171">
        <v>20.800000309944153</v>
      </c>
      <c r="H64" s="171">
        <v>0</v>
      </c>
      <c r="I64" s="171">
        <v>0.33199998736381531</v>
      </c>
      <c r="J64" s="171">
        <v>1.6599999368190765</v>
      </c>
      <c r="K64" s="171">
        <v>0</v>
      </c>
      <c r="L64" s="171">
        <v>0</v>
      </c>
      <c r="M64" s="171">
        <v>0</v>
      </c>
      <c r="N64" s="171">
        <v>0</v>
      </c>
      <c r="O64" s="171">
        <v>3.0000000447034831</v>
      </c>
      <c r="P64" s="171">
        <v>0</v>
      </c>
      <c r="Q64" s="171">
        <v>0.5</v>
      </c>
      <c r="R64" s="171">
        <v>0</v>
      </c>
      <c r="S64" s="171">
        <v>0</v>
      </c>
      <c r="T64" s="171">
        <v>0</v>
      </c>
      <c r="U64" s="171">
        <v>1.4000000208616254</v>
      </c>
      <c r="V64" s="171">
        <v>3.8000000566244121</v>
      </c>
      <c r="W64" s="171">
        <v>0</v>
      </c>
      <c r="X64" s="171">
        <v>0</v>
      </c>
      <c r="Y64" s="171">
        <v>15.399999737739563</v>
      </c>
      <c r="Z64" s="171">
        <v>13</v>
      </c>
      <c r="AA64" s="162" t="str">
        <f t="shared" si="2"/>
        <v>Suite 3 Customer Only</v>
      </c>
    </row>
    <row r="65" spans="2:27" x14ac:dyDescent="0.25">
      <c r="B65" s="177">
        <v>2027</v>
      </c>
      <c r="C65" s="172">
        <v>16.149999797344208</v>
      </c>
      <c r="D65" s="172">
        <v>4.2749999463558197</v>
      </c>
      <c r="E65" s="172">
        <v>0</v>
      </c>
      <c r="F65" s="172">
        <v>0</v>
      </c>
      <c r="G65" s="172">
        <v>20.800000309944153</v>
      </c>
      <c r="H65" s="172">
        <v>0</v>
      </c>
      <c r="I65" s="172">
        <v>0.33199998736381531</v>
      </c>
      <c r="J65" s="172">
        <v>1.6599999368190765</v>
      </c>
      <c r="K65" s="172">
        <v>0</v>
      </c>
      <c r="L65" s="172">
        <v>0</v>
      </c>
      <c r="M65" s="172">
        <v>0</v>
      </c>
      <c r="N65" s="172">
        <v>0</v>
      </c>
      <c r="O65" s="172">
        <v>3.0000000447034831</v>
      </c>
      <c r="P65" s="172">
        <v>0</v>
      </c>
      <c r="Q65" s="172">
        <v>0.5</v>
      </c>
      <c r="R65" s="172">
        <v>0</v>
      </c>
      <c r="S65" s="172">
        <v>0</v>
      </c>
      <c r="T65" s="172">
        <v>0</v>
      </c>
      <c r="U65" s="172">
        <v>1.4000000208616254</v>
      </c>
      <c r="V65" s="172">
        <v>3.8000000566244121</v>
      </c>
      <c r="W65" s="172">
        <v>0</v>
      </c>
      <c r="X65" s="172">
        <v>0</v>
      </c>
      <c r="Y65" s="172">
        <v>15.399999737739563</v>
      </c>
      <c r="Z65" s="172">
        <v>13</v>
      </c>
      <c r="AA65" s="162" t="str">
        <f t="shared" si="2"/>
        <v>Suite 3 Customer Only</v>
      </c>
    </row>
    <row r="66" spans="2:27" x14ac:dyDescent="0.25">
      <c r="B66" s="176">
        <v>2028</v>
      </c>
      <c r="C66" s="171">
        <v>16.149999797344208</v>
      </c>
      <c r="D66" s="171">
        <v>4.2749999463558197</v>
      </c>
      <c r="E66" s="171">
        <v>0</v>
      </c>
      <c r="F66" s="171">
        <v>0</v>
      </c>
      <c r="G66" s="171">
        <v>20.800000309944153</v>
      </c>
      <c r="H66" s="171">
        <v>0</v>
      </c>
      <c r="I66" s="171">
        <v>0.33199998736381531</v>
      </c>
      <c r="J66" s="171">
        <v>1.6599999368190765</v>
      </c>
      <c r="K66" s="171">
        <v>0</v>
      </c>
      <c r="L66" s="171">
        <v>0</v>
      </c>
      <c r="M66" s="171">
        <v>0</v>
      </c>
      <c r="N66" s="171">
        <v>0</v>
      </c>
      <c r="O66" s="171">
        <v>3.0000000447034831</v>
      </c>
      <c r="P66" s="171">
        <v>0</v>
      </c>
      <c r="Q66" s="171">
        <v>0.5</v>
      </c>
      <c r="R66" s="171">
        <v>0</v>
      </c>
      <c r="S66" s="171">
        <v>0</v>
      </c>
      <c r="T66" s="171">
        <v>0</v>
      </c>
      <c r="U66" s="171">
        <v>1.4000000208616254</v>
      </c>
      <c r="V66" s="171">
        <v>3.8000000566244121</v>
      </c>
      <c r="W66" s="171">
        <v>0</v>
      </c>
      <c r="X66" s="171">
        <v>0</v>
      </c>
      <c r="Y66" s="171">
        <v>15.399999737739563</v>
      </c>
      <c r="Z66" s="171">
        <v>13</v>
      </c>
      <c r="AA66" s="162" t="str">
        <f t="shared" si="2"/>
        <v>Suite 3 Customer Only</v>
      </c>
    </row>
    <row r="67" spans="2:27" x14ac:dyDescent="0.25">
      <c r="B67" s="177">
        <v>2029</v>
      </c>
      <c r="C67" s="172">
        <v>16.149999797344208</v>
      </c>
      <c r="D67" s="172">
        <v>4.2749999463558197</v>
      </c>
      <c r="E67" s="172">
        <v>0</v>
      </c>
      <c r="F67" s="172">
        <v>0</v>
      </c>
      <c r="G67" s="172">
        <v>20.800000309944153</v>
      </c>
      <c r="H67" s="172">
        <v>0</v>
      </c>
      <c r="I67" s="172">
        <v>0.33199998736381531</v>
      </c>
      <c r="J67" s="172">
        <v>1.6599999368190765</v>
      </c>
      <c r="K67" s="172">
        <v>0</v>
      </c>
      <c r="L67" s="172">
        <v>0</v>
      </c>
      <c r="M67" s="172">
        <v>0</v>
      </c>
      <c r="N67" s="172">
        <v>0</v>
      </c>
      <c r="O67" s="172">
        <v>3.0000000447034831</v>
      </c>
      <c r="P67" s="172">
        <v>0</v>
      </c>
      <c r="Q67" s="172">
        <v>0.5</v>
      </c>
      <c r="R67" s="172">
        <v>0</v>
      </c>
      <c r="S67" s="172">
        <v>0</v>
      </c>
      <c r="T67" s="172">
        <v>0</v>
      </c>
      <c r="U67" s="172">
        <v>1.4000000208616254</v>
      </c>
      <c r="V67" s="172">
        <v>3.8000000566244121</v>
      </c>
      <c r="W67" s="172">
        <v>0</v>
      </c>
      <c r="X67" s="172">
        <v>0</v>
      </c>
      <c r="Y67" s="172">
        <v>15.399999737739563</v>
      </c>
      <c r="Z67" s="172">
        <v>13</v>
      </c>
      <c r="AA67" s="162" t="str">
        <f t="shared" si="2"/>
        <v>Suite 3 Customer Only</v>
      </c>
    </row>
    <row r="68" spans="2:27" x14ac:dyDescent="0.25">
      <c r="B68" s="176">
        <v>2030</v>
      </c>
      <c r="C68" s="171">
        <v>16.149999797344208</v>
      </c>
      <c r="D68" s="171">
        <v>4.2749999463558197</v>
      </c>
      <c r="E68" s="171">
        <v>0</v>
      </c>
      <c r="F68" s="171">
        <v>0</v>
      </c>
      <c r="G68" s="171">
        <v>20.800000309944153</v>
      </c>
      <c r="H68" s="171">
        <v>0</v>
      </c>
      <c r="I68" s="171">
        <v>0.33199998736381531</v>
      </c>
      <c r="J68" s="171">
        <v>1.6599999368190765</v>
      </c>
      <c r="K68" s="171">
        <v>0</v>
      </c>
      <c r="L68" s="171">
        <v>0</v>
      </c>
      <c r="M68" s="171">
        <v>0</v>
      </c>
      <c r="N68" s="171">
        <v>0</v>
      </c>
      <c r="O68" s="171">
        <v>3.0000000447034831</v>
      </c>
      <c r="P68" s="171">
        <v>0</v>
      </c>
      <c r="Q68" s="171">
        <v>0.5</v>
      </c>
      <c r="R68" s="171">
        <v>0</v>
      </c>
      <c r="S68" s="171">
        <v>0</v>
      </c>
      <c r="T68" s="171">
        <v>0</v>
      </c>
      <c r="U68" s="171">
        <v>1.4000000208616254</v>
      </c>
      <c r="V68" s="171">
        <v>3.8000000566244121</v>
      </c>
      <c r="W68" s="171">
        <v>0</v>
      </c>
      <c r="X68" s="171">
        <v>0</v>
      </c>
      <c r="Y68" s="171">
        <v>15.399999737739563</v>
      </c>
      <c r="Z68" s="171">
        <v>13</v>
      </c>
      <c r="AA68" s="162" t="str">
        <f t="shared" si="2"/>
        <v>Suite 3 Customer Only</v>
      </c>
    </row>
    <row r="69" spans="2:27" x14ac:dyDescent="0.25">
      <c r="B69" s="177">
        <v>2031</v>
      </c>
      <c r="C69" s="172">
        <v>16.149999797344208</v>
      </c>
      <c r="D69" s="172">
        <v>4.2749999463558197</v>
      </c>
      <c r="E69" s="172">
        <v>0</v>
      </c>
      <c r="F69" s="172">
        <v>0</v>
      </c>
      <c r="G69" s="172">
        <v>20.800000309944153</v>
      </c>
      <c r="H69" s="172">
        <v>0</v>
      </c>
      <c r="I69" s="172">
        <v>0.33199998736381531</v>
      </c>
      <c r="J69" s="172">
        <v>1.6599999368190765</v>
      </c>
      <c r="K69" s="172">
        <v>0</v>
      </c>
      <c r="L69" s="172">
        <v>0</v>
      </c>
      <c r="M69" s="172">
        <v>0</v>
      </c>
      <c r="N69" s="172">
        <v>0</v>
      </c>
      <c r="O69" s="172">
        <v>3.0000000447034831</v>
      </c>
      <c r="P69" s="172">
        <v>0</v>
      </c>
      <c r="Q69" s="172">
        <v>0.5</v>
      </c>
      <c r="R69" s="172">
        <v>0</v>
      </c>
      <c r="S69" s="172">
        <v>0</v>
      </c>
      <c r="T69" s="172">
        <v>0</v>
      </c>
      <c r="U69" s="172">
        <v>1.4000000208616254</v>
      </c>
      <c r="V69" s="172">
        <v>3.8000000566244121</v>
      </c>
      <c r="W69" s="172">
        <v>0</v>
      </c>
      <c r="X69" s="172">
        <v>0</v>
      </c>
      <c r="Y69" s="172">
        <v>15.399999737739563</v>
      </c>
      <c r="Z69" s="172">
        <v>13</v>
      </c>
      <c r="AA69" s="162" t="str">
        <f t="shared" si="2"/>
        <v>Suite 3 Customer Only</v>
      </c>
    </row>
    <row r="70" spans="2:27" x14ac:dyDescent="0.25">
      <c r="B70" s="176">
        <v>2032</v>
      </c>
      <c r="C70" s="171">
        <v>16.149999797344208</v>
      </c>
      <c r="D70" s="171">
        <v>4.2749999463558197</v>
      </c>
      <c r="E70" s="171">
        <v>0</v>
      </c>
      <c r="F70" s="171">
        <v>0</v>
      </c>
      <c r="G70" s="171">
        <v>20.800000309944153</v>
      </c>
      <c r="H70" s="171">
        <v>0</v>
      </c>
      <c r="I70" s="171">
        <v>0.33199998736381531</v>
      </c>
      <c r="J70" s="171">
        <v>1.6599999368190765</v>
      </c>
      <c r="K70" s="171">
        <v>0</v>
      </c>
      <c r="L70" s="171">
        <v>0</v>
      </c>
      <c r="M70" s="171">
        <v>0</v>
      </c>
      <c r="N70" s="171">
        <v>0</v>
      </c>
      <c r="O70" s="171">
        <v>3.0000000447034831</v>
      </c>
      <c r="P70" s="171">
        <v>0</v>
      </c>
      <c r="Q70" s="171">
        <v>0.5</v>
      </c>
      <c r="R70" s="171">
        <v>0</v>
      </c>
      <c r="S70" s="171">
        <v>0</v>
      </c>
      <c r="T70" s="171">
        <v>0</v>
      </c>
      <c r="U70" s="171">
        <v>1.4000000208616254</v>
      </c>
      <c r="V70" s="171">
        <v>3.8000000566244121</v>
      </c>
      <c r="W70" s="171">
        <v>0</v>
      </c>
      <c r="X70" s="171">
        <v>0</v>
      </c>
      <c r="Y70" s="171">
        <v>15.399999737739563</v>
      </c>
      <c r="Z70" s="171">
        <v>13</v>
      </c>
      <c r="AA70" s="162" t="str">
        <f t="shared" si="2"/>
        <v>Suite 3 Customer Only</v>
      </c>
    </row>
    <row r="71" spans="2:27" x14ac:dyDescent="0.25">
      <c r="B71" s="177">
        <v>2033</v>
      </c>
      <c r="C71" s="172">
        <v>16.149999797344208</v>
      </c>
      <c r="D71" s="172">
        <v>4.2749999463558197</v>
      </c>
      <c r="E71" s="172">
        <v>0</v>
      </c>
      <c r="F71" s="172">
        <v>0</v>
      </c>
      <c r="G71" s="172">
        <v>20.800000309944153</v>
      </c>
      <c r="H71" s="172">
        <v>0</v>
      </c>
      <c r="I71" s="172">
        <v>0.33199998736381531</v>
      </c>
      <c r="J71" s="172">
        <v>1.6599999368190765</v>
      </c>
      <c r="K71" s="172">
        <v>0</v>
      </c>
      <c r="L71" s="172">
        <v>0</v>
      </c>
      <c r="M71" s="172">
        <v>0</v>
      </c>
      <c r="N71" s="172">
        <v>0</v>
      </c>
      <c r="O71" s="172">
        <v>3.0000000447034831</v>
      </c>
      <c r="P71" s="172">
        <v>0</v>
      </c>
      <c r="Q71" s="172">
        <v>0.5</v>
      </c>
      <c r="R71" s="172">
        <v>0</v>
      </c>
      <c r="S71" s="172">
        <v>0</v>
      </c>
      <c r="T71" s="172">
        <v>0</v>
      </c>
      <c r="U71" s="172">
        <v>1.4000000208616254</v>
      </c>
      <c r="V71" s="172">
        <v>3.8000000566244121</v>
      </c>
      <c r="W71" s="172">
        <v>0</v>
      </c>
      <c r="X71" s="172">
        <v>0</v>
      </c>
      <c r="Y71" s="172">
        <v>15.399999737739563</v>
      </c>
      <c r="Z71" s="172">
        <v>13</v>
      </c>
      <c r="AA71" s="162" t="str">
        <f t="shared" si="2"/>
        <v>Suite 3 Customer Only</v>
      </c>
    </row>
    <row r="72" spans="2:27" x14ac:dyDescent="0.25">
      <c r="B72" s="176">
        <v>2034</v>
      </c>
      <c r="C72" s="171">
        <v>16.149999797344208</v>
      </c>
      <c r="D72" s="171">
        <v>4.2749999463558197</v>
      </c>
      <c r="E72" s="171">
        <v>0</v>
      </c>
      <c r="F72" s="171">
        <v>0</v>
      </c>
      <c r="G72" s="171">
        <v>20.800000309944153</v>
      </c>
      <c r="H72" s="171">
        <v>0</v>
      </c>
      <c r="I72" s="171">
        <v>0.33199998736381531</v>
      </c>
      <c r="J72" s="171">
        <v>1.6599999368190765</v>
      </c>
      <c r="K72" s="171">
        <v>0</v>
      </c>
      <c r="L72" s="171">
        <v>0</v>
      </c>
      <c r="M72" s="171">
        <v>0</v>
      </c>
      <c r="N72" s="171">
        <v>0</v>
      </c>
      <c r="O72" s="171">
        <v>3.0000000447034831</v>
      </c>
      <c r="P72" s="171">
        <v>0</v>
      </c>
      <c r="Q72" s="171">
        <v>0.5</v>
      </c>
      <c r="R72" s="171">
        <v>0</v>
      </c>
      <c r="S72" s="171">
        <v>0</v>
      </c>
      <c r="T72" s="171">
        <v>0</v>
      </c>
      <c r="U72" s="171">
        <v>1.4000000208616254</v>
      </c>
      <c r="V72" s="171">
        <v>3.8000000566244121</v>
      </c>
      <c r="W72" s="171">
        <v>0</v>
      </c>
      <c r="X72" s="171">
        <v>0</v>
      </c>
      <c r="Y72" s="171">
        <v>15.399999737739563</v>
      </c>
      <c r="Z72" s="171">
        <v>13</v>
      </c>
      <c r="AA72" s="162" t="str">
        <f t="shared" si="2"/>
        <v>Suite 3 Customer Only</v>
      </c>
    </row>
    <row r="73" spans="2:27" x14ac:dyDescent="0.25">
      <c r="B73" s="177">
        <v>2035</v>
      </c>
      <c r="C73" s="172">
        <v>16.149999797344208</v>
      </c>
      <c r="D73" s="172">
        <v>4.2749999463558197</v>
      </c>
      <c r="E73" s="172">
        <v>0</v>
      </c>
      <c r="F73" s="172">
        <v>0</v>
      </c>
      <c r="G73" s="172">
        <v>20.800000309944153</v>
      </c>
      <c r="H73" s="172">
        <v>0</v>
      </c>
      <c r="I73" s="172">
        <v>0.33199998736381531</v>
      </c>
      <c r="J73" s="172">
        <v>1.6599999368190765</v>
      </c>
      <c r="K73" s="172">
        <v>0</v>
      </c>
      <c r="L73" s="172">
        <v>0</v>
      </c>
      <c r="M73" s="172">
        <v>0</v>
      </c>
      <c r="N73" s="172">
        <v>0</v>
      </c>
      <c r="O73" s="172">
        <v>3.0000000447034831</v>
      </c>
      <c r="P73" s="172">
        <v>0</v>
      </c>
      <c r="Q73" s="172">
        <v>0.5</v>
      </c>
      <c r="R73" s="172">
        <v>0</v>
      </c>
      <c r="S73" s="172">
        <v>0</v>
      </c>
      <c r="T73" s="172">
        <v>0</v>
      </c>
      <c r="U73" s="172">
        <v>1.4000000208616254</v>
      </c>
      <c r="V73" s="172">
        <v>3.8000000566244121</v>
      </c>
      <c r="W73" s="172">
        <v>0</v>
      </c>
      <c r="X73" s="172">
        <v>0</v>
      </c>
      <c r="Y73" s="172">
        <v>15.399999737739563</v>
      </c>
      <c r="Z73" s="172">
        <v>13</v>
      </c>
      <c r="AA73" s="162" t="str">
        <f t="shared" si="2"/>
        <v>Suite 3 Customer Only</v>
      </c>
    </row>
    <row r="74" spans="2:27" x14ac:dyDescent="0.25">
      <c r="B74" s="176">
        <v>2036</v>
      </c>
      <c r="C74" s="171">
        <v>16.149999797344208</v>
      </c>
      <c r="D74" s="171">
        <v>4.2749999463558197</v>
      </c>
      <c r="E74" s="171">
        <v>0</v>
      </c>
      <c r="F74" s="171">
        <v>0</v>
      </c>
      <c r="G74" s="171">
        <v>20.800000309944153</v>
      </c>
      <c r="H74" s="171">
        <v>0</v>
      </c>
      <c r="I74" s="171">
        <v>0.33199998736381531</v>
      </c>
      <c r="J74" s="171">
        <v>1.6599999368190765</v>
      </c>
      <c r="K74" s="171">
        <v>0</v>
      </c>
      <c r="L74" s="171">
        <v>0</v>
      </c>
      <c r="M74" s="171">
        <v>0</v>
      </c>
      <c r="N74" s="171">
        <v>0</v>
      </c>
      <c r="O74" s="171">
        <v>3.0000000447034831</v>
      </c>
      <c r="P74" s="171">
        <v>0</v>
      </c>
      <c r="Q74" s="171">
        <v>0.5</v>
      </c>
      <c r="R74" s="171">
        <v>0</v>
      </c>
      <c r="S74" s="171">
        <v>0</v>
      </c>
      <c r="T74" s="171">
        <v>0</v>
      </c>
      <c r="U74" s="171">
        <v>1.4000000208616254</v>
      </c>
      <c r="V74" s="171">
        <v>3.8000000566244121</v>
      </c>
      <c r="W74" s="171">
        <v>0</v>
      </c>
      <c r="X74" s="171">
        <v>0</v>
      </c>
      <c r="Y74" s="171">
        <v>15.399999737739563</v>
      </c>
      <c r="Z74" s="171">
        <v>13</v>
      </c>
      <c r="AA74" s="162" t="str">
        <f t="shared" si="2"/>
        <v>Suite 3 Customer Only</v>
      </c>
    </row>
    <row r="75" spans="2:27" x14ac:dyDescent="0.25">
      <c r="B75" s="177">
        <v>2037</v>
      </c>
      <c r="C75" s="172">
        <v>16.149999797344208</v>
      </c>
      <c r="D75" s="172">
        <v>4.2749999463558197</v>
      </c>
      <c r="E75" s="172">
        <v>0</v>
      </c>
      <c r="F75" s="172">
        <v>0</v>
      </c>
      <c r="G75" s="172">
        <v>20.800000309944153</v>
      </c>
      <c r="H75" s="172">
        <v>0</v>
      </c>
      <c r="I75" s="172">
        <v>0.33199998736381531</v>
      </c>
      <c r="J75" s="172">
        <v>1.6599999368190765</v>
      </c>
      <c r="K75" s="172">
        <v>0</v>
      </c>
      <c r="L75" s="172">
        <v>0</v>
      </c>
      <c r="M75" s="172">
        <v>0</v>
      </c>
      <c r="N75" s="172">
        <v>0</v>
      </c>
      <c r="O75" s="172">
        <v>3.0000000447034831</v>
      </c>
      <c r="P75" s="172">
        <v>0</v>
      </c>
      <c r="Q75" s="172">
        <v>0.5</v>
      </c>
      <c r="R75" s="172">
        <v>0</v>
      </c>
      <c r="S75" s="172">
        <v>0</v>
      </c>
      <c r="T75" s="172">
        <v>0</v>
      </c>
      <c r="U75" s="172">
        <v>1.4000000208616254</v>
      </c>
      <c r="V75" s="172">
        <v>3.8000000566244121</v>
      </c>
      <c r="W75" s="172">
        <v>0</v>
      </c>
      <c r="X75" s="172">
        <v>0</v>
      </c>
      <c r="Y75" s="172">
        <v>15.399999737739563</v>
      </c>
      <c r="Z75" s="172">
        <v>13</v>
      </c>
      <c r="AA75" s="162" t="str">
        <f t="shared" si="2"/>
        <v>Suite 3 Customer Only</v>
      </c>
    </row>
    <row r="76" spans="2:27" x14ac:dyDescent="0.25">
      <c r="B76" s="176">
        <v>2038</v>
      </c>
      <c r="C76" s="171">
        <v>16.149999797344208</v>
      </c>
      <c r="D76" s="171">
        <v>4.2749999463558197</v>
      </c>
      <c r="E76" s="171">
        <v>0</v>
      </c>
      <c r="F76" s="171">
        <v>0</v>
      </c>
      <c r="G76" s="171">
        <v>20.800000309944153</v>
      </c>
      <c r="H76" s="171">
        <v>0</v>
      </c>
      <c r="I76" s="171">
        <v>0.33199998736381531</v>
      </c>
      <c r="J76" s="171">
        <v>1.6599999368190765</v>
      </c>
      <c r="K76" s="171">
        <v>0</v>
      </c>
      <c r="L76" s="171">
        <v>0</v>
      </c>
      <c r="M76" s="171">
        <v>0</v>
      </c>
      <c r="N76" s="171">
        <v>0</v>
      </c>
      <c r="O76" s="171">
        <v>3.0000000447034831</v>
      </c>
      <c r="P76" s="171">
        <v>0</v>
      </c>
      <c r="Q76" s="171">
        <v>0.5</v>
      </c>
      <c r="R76" s="171">
        <v>0</v>
      </c>
      <c r="S76" s="171">
        <v>0</v>
      </c>
      <c r="T76" s="171">
        <v>0</v>
      </c>
      <c r="U76" s="171">
        <v>1.4000000208616254</v>
      </c>
      <c r="V76" s="171">
        <v>3.8000000566244121</v>
      </c>
      <c r="W76" s="171">
        <v>0</v>
      </c>
      <c r="X76" s="171">
        <v>0</v>
      </c>
      <c r="Y76" s="171">
        <v>15.399999737739563</v>
      </c>
      <c r="Z76" s="171">
        <v>13</v>
      </c>
      <c r="AA76" s="162" t="str">
        <f t="shared" si="2"/>
        <v>Suite 3 Customer Only</v>
      </c>
    </row>
    <row r="77" spans="2:27" x14ac:dyDescent="0.25">
      <c r="B77" s="177">
        <v>2039</v>
      </c>
      <c r="C77" s="172">
        <v>16.149999797344208</v>
      </c>
      <c r="D77" s="172">
        <v>4.2749999463558197</v>
      </c>
      <c r="E77" s="172">
        <v>0</v>
      </c>
      <c r="F77" s="172">
        <v>0</v>
      </c>
      <c r="G77" s="172">
        <v>20.800000309944153</v>
      </c>
      <c r="H77" s="172">
        <v>0</v>
      </c>
      <c r="I77" s="172">
        <v>0.33199998736381531</v>
      </c>
      <c r="J77" s="172">
        <v>1.6599999368190765</v>
      </c>
      <c r="K77" s="172">
        <v>0</v>
      </c>
      <c r="L77" s="172">
        <v>0</v>
      </c>
      <c r="M77" s="172">
        <v>0</v>
      </c>
      <c r="N77" s="172">
        <v>0</v>
      </c>
      <c r="O77" s="172">
        <v>3.0000000447034831</v>
      </c>
      <c r="P77" s="172">
        <v>0</v>
      </c>
      <c r="Q77" s="172">
        <v>0.5</v>
      </c>
      <c r="R77" s="172">
        <v>0</v>
      </c>
      <c r="S77" s="172">
        <v>0</v>
      </c>
      <c r="T77" s="172">
        <v>0</v>
      </c>
      <c r="U77" s="172">
        <v>1.4000000208616254</v>
      </c>
      <c r="V77" s="172">
        <v>3.8000000566244121</v>
      </c>
      <c r="W77" s="172">
        <v>0</v>
      </c>
      <c r="X77" s="172">
        <v>0</v>
      </c>
      <c r="Y77" s="172">
        <v>15.399999737739563</v>
      </c>
      <c r="Z77" s="172">
        <v>13</v>
      </c>
      <c r="AA77" s="162" t="str">
        <f t="shared" si="2"/>
        <v>Suite 3 Customer Only</v>
      </c>
    </row>
    <row r="78" spans="2:27" x14ac:dyDescent="0.25">
      <c r="B78" s="176">
        <v>2040</v>
      </c>
      <c r="C78" s="171">
        <v>16.149999797344208</v>
      </c>
      <c r="D78" s="171">
        <v>4.2749999463558197</v>
      </c>
      <c r="E78" s="171">
        <v>0</v>
      </c>
      <c r="F78" s="171">
        <v>0</v>
      </c>
      <c r="G78" s="171">
        <v>20.800000309944153</v>
      </c>
      <c r="H78" s="171">
        <v>0</v>
      </c>
      <c r="I78" s="171">
        <v>0.33199998736381531</v>
      </c>
      <c r="J78" s="171">
        <v>1.6599999368190765</v>
      </c>
      <c r="K78" s="171">
        <v>0</v>
      </c>
      <c r="L78" s="171">
        <v>0</v>
      </c>
      <c r="M78" s="171">
        <v>0</v>
      </c>
      <c r="N78" s="171">
        <v>0</v>
      </c>
      <c r="O78" s="171">
        <v>3.0000000447034831</v>
      </c>
      <c r="P78" s="171">
        <v>0</v>
      </c>
      <c r="Q78" s="171">
        <v>0.5</v>
      </c>
      <c r="R78" s="171">
        <v>0</v>
      </c>
      <c r="S78" s="171">
        <v>0</v>
      </c>
      <c r="T78" s="171">
        <v>0</v>
      </c>
      <c r="U78" s="171">
        <v>1.4000000208616254</v>
      </c>
      <c r="V78" s="171">
        <v>3.8000000566244121</v>
      </c>
      <c r="W78" s="171">
        <v>0</v>
      </c>
      <c r="X78" s="171">
        <v>0</v>
      </c>
      <c r="Y78" s="171">
        <v>15.399999737739563</v>
      </c>
      <c r="Z78" s="171">
        <v>13</v>
      </c>
      <c r="AA78" s="162" t="str">
        <f t="shared" si="2"/>
        <v>Suite 3 Customer Only</v>
      </c>
    </row>
    <row r="79" spans="2:27" x14ac:dyDescent="0.25">
      <c r="B79" s="177">
        <v>2041</v>
      </c>
      <c r="C79" s="172">
        <v>16.149999797344208</v>
      </c>
      <c r="D79" s="172">
        <v>4.2749999463558197</v>
      </c>
      <c r="E79" s="172">
        <v>0</v>
      </c>
      <c r="F79" s="172">
        <v>0</v>
      </c>
      <c r="G79" s="172">
        <v>20.800000309944153</v>
      </c>
      <c r="H79" s="172">
        <v>0</v>
      </c>
      <c r="I79" s="172">
        <v>0.33199998736381531</v>
      </c>
      <c r="J79" s="172">
        <v>1.6599999368190765</v>
      </c>
      <c r="K79" s="172">
        <v>0</v>
      </c>
      <c r="L79" s="172">
        <v>0</v>
      </c>
      <c r="M79" s="172">
        <v>0</v>
      </c>
      <c r="N79" s="172">
        <v>0</v>
      </c>
      <c r="O79" s="172">
        <v>3.0000000447034831</v>
      </c>
      <c r="P79" s="172">
        <v>0</v>
      </c>
      <c r="Q79" s="172">
        <v>0.5</v>
      </c>
      <c r="R79" s="172">
        <v>0</v>
      </c>
      <c r="S79" s="172">
        <v>0</v>
      </c>
      <c r="T79" s="172">
        <v>0</v>
      </c>
      <c r="U79" s="172">
        <v>1.4000000208616254</v>
      </c>
      <c r="V79" s="172">
        <v>3.8000000566244121</v>
      </c>
      <c r="W79" s="172">
        <v>0</v>
      </c>
      <c r="X79" s="172">
        <v>0</v>
      </c>
      <c r="Y79" s="172">
        <v>15.399999737739563</v>
      </c>
      <c r="Z79" s="172">
        <v>13</v>
      </c>
      <c r="AA79" s="162" t="str">
        <f t="shared" si="2"/>
        <v>Suite 3 Customer Only</v>
      </c>
    </row>
    <row r="80" spans="2:27" x14ac:dyDescent="0.25">
      <c r="B80" s="176">
        <v>2042</v>
      </c>
      <c r="C80" s="171">
        <v>16.149999797344208</v>
      </c>
      <c r="D80" s="171">
        <v>4.2749999463558197</v>
      </c>
      <c r="E80" s="171">
        <v>0</v>
      </c>
      <c r="F80" s="171">
        <v>0</v>
      </c>
      <c r="G80" s="171">
        <v>20.800000309944153</v>
      </c>
      <c r="H80" s="171">
        <v>0</v>
      </c>
      <c r="I80" s="171">
        <v>0.33199998736381531</v>
      </c>
      <c r="J80" s="171">
        <v>1.6599999368190765</v>
      </c>
      <c r="K80" s="171">
        <v>0</v>
      </c>
      <c r="L80" s="171">
        <v>0</v>
      </c>
      <c r="M80" s="171">
        <v>0</v>
      </c>
      <c r="N80" s="171">
        <v>0</v>
      </c>
      <c r="O80" s="171">
        <v>3.0000000447034831</v>
      </c>
      <c r="P80" s="171">
        <v>0</v>
      </c>
      <c r="Q80" s="171">
        <v>0.5</v>
      </c>
      <c r="R80" s="171">
        <v>0</v>
      </c>
      <c r="S80" s="171">
        <v>0</v>
      </c>
      <c r="T80" s="171">
        <v>0</v>
      </c>
      <c r="U80" s="171">
        <v>1.4000000208616254</v>
      </c>
      <c r="V80" s="171">
        <v>3.8000000566244121</v>
      </c>
      <c r="W80" s="171">
        <v>0</v>
      </c>
      <c r="X80" s="171">
        <v>0</v>
      </c>
      <c r="Y80" s="171">
        <v>15.399999737739563</v>
      </c>
      <c r="Z80" s="171">
        <v>13</v>
      </c>
      <c r="AA80" s="162" t="str">
        <f t="shared" si="2"/>
        <v>Suite 3 Customer Only</v>
      </c>
    </row>
    <row r="81" spans="2:27" x14ac:dyDescent="0.25">
      <c r="B81" s="177">
        <v>2043</v>
      </c>
      <c r="C81" s="172">
        <v>16.149999797344208</v>
      </c>
      <c r="D81" s="172">
        <v>4.2749999463558197</v>
      </c>
      <c r="E81" s="172">
        <v>0</v>
      </c>
      <c r="F81" s="172">
        <v>0</v>
      </c>
      <c r="G81" s="172">
        <v>20.800000309944153</v>
      </c>
      <c r="H81" s="172">
        <v>0</v>
      </c>
      <c r="I81" s="172">
        <v>0.33199998736381531</v>
      </c>
      <c r="J81" s="172">
        <v>1.6599999368190765</v>
      </c>
      <c r="K81" s="172">
        <v>0</v>
      </c>
      <c r="L81" s="172">
        <v>0</v>
      </c>
      <c r="M81" s="172">
        <v>0</v>
      </c>
      <c r="N81" s="172">
        <v>0</v>
      </c>
      <c r="O81" s="172">
        <v>3.0000000447034831</v>
      </c>
      <c r="P81" s="172">
        <v>0</v>
      </c>
      <c r="Q81" s="172">
        <v>0.5</v>
      </c>
      <c r="R81" s="172">
        <v>0</v>
      </c>
      <c r="S81" s="172">
        <v>0</v>
      </c>
      <c r="T81" s="172">
        <v>0</v>
      </c>
      <c r="U81" s="172">
        <v>1.4000000208616254</v>
      </c>
      <c r="V81" s="172">
        <v>3.8000000566244121</v>
      </c>
      <c r="W81" s="172">
        <v>0</v>
      </c>
      <c r="X81" s="172">
        <v>0</v>
      </c>
      <c r="Y81" s="172">
        <v>15.399999737739563</v>
      </c>
      <c r="Z81" s="172">
        <v>13</v>
      </c>
      <c r="AA81" s="162" t="str">
        <f t="shared" si="2"/>
        <v>Suite 3 Customer Only</v>
      </c>
    </row>
    <row r="82" spans="2:27" x14ac:dyDescent="0.25">
      <c r="B82" s="176">
        <v>2044</v>
      </c>
      <c r="C82" s="171">
        <v>16.149999797344208</v>
      </c>
      <c r="D82" s="171">
        <v>4.2749999463558197</v>
      </c>
      <c r="E82" s="171">
        <v>0</v>
      </c>
      <c r="F82" s="171">
        <v>0</v>
      </c>
      <c r="G82" s="171">
        <v>20.800000309944153</v>
      </c>
      <c r="H82" s="171">
        <v>0</v>
      </c>
      <c r="I82" s="171">
        <v>0.33199998736381531</v>
      </c>
      <c r="J82" s="171">
        <v>1.6599999368190765</v>
      </c>
      <c r="K82" s="171">
        <v>0</v>
      </c>
      <c r="L82" s="171">
        <v>0</v>
      </c>
      <c r="M82" s="171">
        <v>0</v>
      </c>
      <c r="N82" s="171">
        <v>0</v>
      </c>
      <c r="O82" s="171">
        <v>3.0000000447034831</v>
      </c>
      <c r="P82" s="171">
        <v>0</v>
      </c>
      <c r="Q82" s="171">
        <v>0.5</v>
      </c>
      <c r="R82" s="171">
        <v>0</v>
      </c>
      <c r="S82" s="171">
        <v>0</v>
      </c>
      <c r="T82" s="171">
        <v>0</v>
      </c>
      <c r="U82" s="171">
        <v>1.4000000208616254</v>
      </c>
      <c r="V82" s="171">
        <v>3.8000000566244121</v>
      </c>
      <c r="W82" s="171">
        <v>0</v>
      </c>
      <c r="X82" s="171">
        <v>0</v>
      </c>
      <c r="Y82" s="171">
        <v>15.399999737739563</v>
      </c>
      <c r="Z82" s="171">
        <v>13</v>
      </c>
      <c r="AA82" s="162" t="str">
        <f t="shared" si="2"/>
        <v>Suite 3 Customer Only</v>
      </c>
    </row>
    <row r="83" spans="2:27" x14ac:dyDescent="0.25">
      <c r="B83" s="177">
        <v>2045</v>
      </c>
      <c r="C83" s="172">
        <v>16.149999797344208</v>
      </c>
      <c r="D83" s="172">
        <v>4.2749999463558197</v>
      </c>
      <c r="E83" s="172">
        <v>0</v>
      </c>
      <c r="F83" s="172">
        <v>0</v>
      </c>
      <c r="G83" s="172">
        <v>20.800000309944153</v>
      </c>
      <c r="H83" s="172">
        <v>0</v>
      </c>
      <c r="I83" s="172">
        <v>0.33199998736381531</v>
      </c>
      <c r="J83" s="172">
        <v>1.6599999368190765</v>
      </c>
      <c r="K83" s="172">
        <v>0</v>
      </c>
      <c r="L83" s="172">
        <v>0</v>
      </c>
      <c r="M83" s="172">
        <v>0</v>
      </c>
      <c r="N83" s="172">
        <v>0</v>
      </c>
      <c r="O83" s="172">
        <v>3.0000000447034831</v>
      </c>
      <c r="P83" s="172">
        <v>0</v>
      </c>
      <c r="Q83" s="172">
        <v>0.5</v>
      </c>
      <c r="R83" s="172">
        <v>0</v>
      </c>
      <c r="S83" s="172">
        <v>0</v>
      </c>
      <c r="T83" s="172">
        <v>0</v>
      </c>
      <c r="U83" s="172">
        <v>1.4000000208616254</v>
      </c>
      <c r="V83" s="172">
        <v>3.8000000566244121</v>
      </c>
      <c r="W83" s="172">
        <v>0</v>
      </c>
      <c r="X83" s="172">
        <v>0</v>
      </c>
      <c r="Y83" s="172">
        <v>15.399999737739563</v>
      </c>
      <c r="Z83" s="172">
        <v>13</v>
      </c>
      <c r="AA83" s="162" t="str">
        <f t="shared" si="2"/>
        <v>Suite 3 Customer Only</v>
      </c>
    </row>
    <row r="84" spans="2:27" x14ac:dyDescent="0.25">
      <c r="AA84" s="162"/>
    </row>
    <row r="85" spans="2:27" x14ac:dyDescent="0.25">
      <c r="AA85" s="162"/>
    </row>
    <row r="86" spans="2:27" x14ac:dyDescent="0.25">
      <c r="B86" s="174" t="str">
        <f>'RAW DATA INPUTS &gt;&gt;&gt;'!C6</f>
        <v>Suite 4 Pre-CBI</v>
      </c>
      <c r="C86" s="164" t="s">
        <v>45</v>
      </c>
      <c r="D86" s="164" t="s">
        <v>45</v>
      </c>
      <c r="E86" s="164" t="s">
        <v>45</v>
      </c>
      <c r="F86" s="164" t="s">
        <v>45</v>
      </c>
      <c r="G86" s="164" t="s">
        <v>45</v>
      </c>
      <c r="H86" s="164" t="s">
        <v>45</v>
      </c>
      <c r="I86" s="164" t="s">
        <v>45</v>
      </c>
      <c r="J86" s="164" t="s">
        <v>45</v>
      </c>
      <c r="K86" s="164" t="s">
        <v>45</v>
      </c>
      <c r="L86" s="164" t="s">
        <v>45</v>
      </c>
      <c r="M86" s="165" t="s">
        <v>160</v>
      </c>
      <c r="N86" s="165" t="s">
        <v>160</v>
      </c>
      <c r="O86" s="165" t="s">
        <v>160</v>
      </c>
      <c r="P86" s="165" t="s">
        <v>160</v>
      </c>
      <c r="Q86" s="165" t="s">
        <v>160</v>
      </c>
      <c r="R86" s="165" t="s">
        <v>160</v>
      </c>
      <c r="S86" s="165" t="s">
        <v>160</v>
      </c>
      <c r="T86" s="165" t="s">
        <v>160</v>
      </c>
      <c r="U86" s="165" t="s">
        <v>160</v>
      </c>
      <c r="V86" s="165" t="s">
        <v>160</v>
      </c>
      <c r="W86" s="165" t="s">
        <v>160</v>
      </c>
      <c r="X86" s="165" t="s">
        <v>160</v>
      </c>
      <c r="Y86" s="166" t="s">
        <v>161</v>
      </c>
      <c r="Z86" s="166" t="s">
        <v>161</v>
      </c>
      <c r="AA86" s="162"/>
    </row>
    <row r="87" spans="2:27" ht="105" x14ac:dyDescent="0.25">
      <c r="B87" s="175" t="s">
        <v>11</v>
      </c>
      <c r="C87" s="167" t="s">
        <v>162</v>
      </c>
      <c r="D87" s="167" t="s">
        <v>163</v>
      </c>
      <c r="E87" s="167" t="s">
        <v>164</v>
      </c>
      <c r="F87" s="167" t="s">
        <v>165</v>
      </c>
      <c r="G87" s="167" t="s">
        <v>166</v>
      </c>
      <c r="H87" s="167" t="s">
        <v>167</v>
      </c>
      <c r="I87" s="167" t="s">
        <v>168</v>
      </c>
      <c r="J87" s="167" t="s">
        <v>169</v>
      </c>
      <c r="K87" s="167" t="s">
        <v>170</v>
      </c>
      <c r="L87" s="167" t="s">
        <v>171</v>
      </c>
      <c r="M87" s="168" t="s">
        <v>172</v>
      </c>
      <c r="N87" s="168" t="s">
        <v>173</v>
      </c>
      <c r="O87" s="168" t="s">
        <v>174</v>
      </c>
      <c r="P87" s="168" t="s">
        <v>175</v>
      </c>
      <c r="Q87" s="168" t="s">
        <v>176</v>
      </c>
      <c r="R87" s="168" t="s">
        <v>177</v>
      </c>
      <c r="S87" s="168" t="s">
        <v>178</v>
      </c>
      <c r="T87" s="168" t="s">
        <v>179</v>
      </c>
      <c r="U87" s="168" t="s">
        <v>180</v>
      </c>
      <c r="V87" s="168" t="s">
        <v>181</v>
      </c>
      <c r="W87" s="168" t="s">
        <v>182</v>
      </c>
      <c r="X87" s="168" t="s">
        <v>183</v>
      </c>
      <c r="Y87" s="169" t="s">
        <v>184</v>
      </c>
      <c r="Z87" s="169" t="s">
        <v>185</v>
      </c>
      <c r="AA87" s="178" t="str">
        <f>B86</f>
        <v>Suite 4 Pre-CBI</v>
      </c>
    </row>
    <row r="88" spans="2:27" x14ac:dyDescent="0.25">
      <c r="B88" s="176">
        <v>2022</v>
      </c>
      <c r="C88" s="171">
        <v>5.6999999284744263</v>
      </c>
      <c r="D88" s="171">
        <v>1.4249999821186066</v>
      </c>
      <c r="E88" s="171">
        <v>0</v>
      </c>
      <c r="F88" s="171">
        <v>0</v>
      </c>
      <c r="G88" s="171">
        <v>0</v>
      </c>
      <c r="H88" s="171">
        <v>0</v>
      </c>
      <c r="I88" s="171">
        <v>8.2999996840953827E-2</v>
      </c>
      <c r="J88" s="171">
        <v>0</v>
      </c>
      <c r="K88" s="171">
        <v>9.0000003576278687E-2</v>
      </c>
      <c r="L88" s="171">
        <v>0.64800000190734863</v>
      </c>
      <c r="M88" s="171">
        <v>0</v>
      </c>
      <c r="N88" s="171">
        <v>0</v>
      </c>
      <c r="O88" s="171">
        <v>0.40000000596046442</v>
      </c>
      <c r="P88" s="171">
        <v>0</v>
      </c>
      <c r="Q88" s="171">
        <v>0</v>
      </c>
      <c r="R88" s="171">
        <v>0</v>
      </c>
      <c r="S88" s="171">
        <v>0</v>
      </c>
      <c r="T88" s="171">
        <v>0</v>
      </c>
      <c r="U88" s="171">
        <v>0</v>
      </c>
      <c r="V88" s="171">
        <v>0.90000001341104496</v>
      </c>
      <c r="W88" s="171">
        <v>0.10000000149011611</v>
      </c>
      <c r="X88" s="171">
        <v>0</v>
      </c>
      <c r="Y88" s="171">
        <v>0</v>
      </c>
      <c r="Z88" s="171">
        <v>0</v>
      </c>
      <c r="AA88" s="162" t="str">
        <f>AA87</f>
        <v>Suite 4 Pre-CBI</v>
      </c>
    </row>
    <row r="89" spans="2:27" x14ac:dyDescent="0.25">
      <c r="B89" s="177">
        <v>2023</v>
      </c>
      <c r="C89" s="172">
        <v>10.449999868869781</v>
      </c>
      <c r="D89" s="172">
        <v>2.8499999642372131</v>
      </c>
      <c r="E89" s="172">
        <v>0</v>
      </c>
      <c r="F89" s="172">
        <v>0</v>
      </c>
      <c r="G89" s="172">
        <v>0</v>
      </c>
      <c r="H89" s="172">
        <v>12.800000190734863</v>
      </c>
      <c r="I89" s="172">
        <v>0.16599999368190765</v>
      </c>
      <c r="J89" s="172">
        <v>0</v>
      </c>
      <c r="K89" s="172">
        <v>0.22500000894069672</v>
      </c>
      <c r="L89" s="172">
        <v>1.6200000047683716</v>
      </c>
      <c r="M89" s="172">
        <v>0</v>
      </c>
      <c r="N89" s="172">
        <v>0</v>
      </c>
      <c r="O89" s="172">
        <v>1.000000014901161</v>
      </c>
      <c r="P89" s="172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1.8000000268220899</v>
      </c>
      <c r="W89" s="172">
        <v>0.20000000298023221</v>
      </c>
      <c r="X89" s="172">
        <v>0</v>
      </c>
      <c r="Y89" s="172">
        <v>0</v>
      </c>
      <c r="Z89" s="172">
        <v>0</v>
      </c>
      <c r="AA89" s="162" t="str">
        <f t="shared" ref="AA89:AA111" si="3">AA88</f>
        <v>Suite 4 Pre-CBI</v>
      </c>
    </row>
    <row r="90" spans="2:27" x14ac:dyDescent="0.25">
      <c r="B90" s="176">
        <v>2024</v>
      </c>
      <c r="C90" s="171">
        <v>16.149999797344208</v>
      </c>
      <c r="D90" s="171">
        <v>4.2749999463558197</v>
      </c>
      <c r="E90" s="171">
        <v>0</v>
      </c>
      <c r="F90" s="171">
        <v>0</v>
      </c>
      <c r="G90" s="171">
        <v>0</v>
      </c>
      <c r="H90" s="171">
        <v>30.000000447034836</v>
      </c>
      <c r="I90" s="171">
        <v>0.24899999052286148</v>
      </c>
      <c r="J90" s="171">
        <v>0</v>
      </c>
      <c r="K90" s="171">
        <v>0.40500001609325409</v>
      </c>
      <c r="L90" s="171">
        <v>2.9160000085830688</v>
      </c>
      <c r="M90" s="171">
        <v>0</v>
      </c>
      <c r="N90" s="171">
        <v>0</v>
      </c>
      <c r="O90" s="171">
        <v>1.8000000268220899</v>
      </c>
      <c r="P90" s="171">
        <v>0</v>
      </c>
      <c r="Q90" s="171">
        <v>0.25</v>
      </c>
      <c r="R90" s="171">
        <v>0</v>
      </c>
      <c r="S90" s="171">
        <v>0</v>
      </c>
      <c r="T90" s="171">
        <v>0</v>
      </c>
      <c r="U90" s="171">
        <v>0</v>
      </c>
      <c r="V90" s="171">
        <v>2.8000000417232509</v>
      </c>
      <c r="W90" s="171">
        <v>0.3000000044703483</v>
      </c>
      <c r="X90" s="171">
        <v>0</v>
      </c>
      <c r="Y90" s="171">
        <v>0</v>
      </c>
      <c r="Z90" s="171">
        <v>0</v>
      </c>
      <c r="AA90" s="162" t="str">
        <f t="shared" si="3"/>
        <v>Suite 4 Pre-CBI</v>
      </c>
    </row>
    <row r="91" spans="2:27" x14ac:dyDescent="0.25">
      <c r="B91" s="177">
        <v>2025</v>
      </c>
      <c r="C91" s="172">
        <v>16.149999797344208</v>
      </c>
      <c r="D91" s="172">
        <v>4.2749999463558197</v>
      </c>
      <c r="E91" s="172">
        <v>0</v>
      </c>
      <c r="F91" s="172">
        <v>0</v>
      </c>
      <c r="G91" s="172">
        <v>0</v>
      </c>
      <c r="H91" s="172">
        <v>51.600000768899918</v>
      </c>
      <c r="I91" s="172">
        <v>0.33199998736381531</v>
      </c>
      <c r="J91" s="172">
        <v>0</v>
      </c>
      <c r="K91" s="172">
        <v>0.67500002682209015</v>
      </c>
      <c r="L91" s="172">
        <v>4.8600000143051147</v>
      </c>
      <c r="M91" s="172">
        <v>0</v>
      </c>
      <c r="N91" s="172">
        <v>0</v>
      </c>
      <c r="O91" s="172">
        <v>3.0000000447034831</v>
      </c>
      <c r="P91" s="172">
        <v>0</v>
      </c>
      <c r="Q91" s="172">
        <v>0.5</v>
      </c>
      <c r="R91" s="172">
        <v>0</v>
      </c>
      <c r="S91" s="172">
        <v>0</v>
      </c>
      <c r="T91" s="172">
        <v>0</v>
      </c>
      <c r="U91" s="172">
        <v>0</v>
      </c>
      <c r="V91" s="172">
        <v>3.8000000566244121</v>
      </c>
      <c r="W91" s="172">
        <v>0.40000000596046442</v>
      </c>
      <c r="X91" s="172">
        <v>0</v>
      </c>
      <c r="Y91" s="172">
        <v>0</v>
      </c>
      <c r="Z91" s="172">
        <v>0</v>
      </c>
      <c r="AA91" s="162" t="str">
        <f t="shared" si="3"/>
        <v>Suite 4 Pre-CBI</v>
      </c>
    </row>
    <row r="92" spans="2:27" x14ac:dyDescent="0.25">
      <c r="B92" s="176">
        <v>2026</v>
      </c>
      <c r="C92" s="171">
        <v>16.149999797344208</v>
      </c>
      <c r="D92" s="171">
        <v>4.2749999463558197</v>
      </c>
      <c r="E92" s="171">
        <v>0</v>
      </c>
      <c r="F92" s="171">
        <v>0</v>
      </c>
      <c r="G92" s="171">
        <v>0</v>
      </c>
      <c r="H92" s="171">
        <v>51.600000768899918</v>
      </c>
      <c r="I92" s="171">
        <v>0.33199998736381531</v>
      </c>
      <c r="J92" s="171">
        <v>0</v>
      </c>
      <c r="K92" s="171">
        <v>0.67500002682209015</v>
      </c>
      <c r="L92" s="171">
        <v>4.8600000143051147</v>
      </c>
      <c r="M92" s="171">
        <v>0</v>
      </c>
      <c r="N92" s="171">
        <v>0</v>
      </c>
      <c r="O92" s="171">
        <v>3.0000000447034831</v>
      </c>
      <c r="P92" s="171">
        <v>0</v>
      </c>
      <c r="Q92" s="171">
        <v>0.5</v>
      </c>
      <c r="R92" s="171">
        <v>0</v>
      </c>
      <c r="S92" s="171">
        <v>0</v>
      </c>
      <c r="T92" s="171">
        <v>0</v>
      </c>
      <c r="U92" s="171">
        <v>0</v>
      </c>
      <c r="V92" s="171">
        <v>3.8000000566244121</v>
      </c>
      <c r="W92" s="171">
        <v>0.40000000596046442</v>
      </c>
      <c r="X92" s="171">
        <v>0</v>
      </c>
      <c r="Y92" s="171">
        <v>0</v>
      </c>
      <c r="Z92" s="171">
        <v>0</v>
      </c>
      <c r="AA92" s="162" t="str">
        <f t="shared" si="3"/>
        <v>Suite 4 Pre-CBI</v>
      </c>
    </row>
    <row r="93" spans="2:27" x14ac:dyDescent="0.25">
      <c r="B93" s="177">
        <v>2027</v>
      </c>
      <c r="C93" s="172">
        <v>16.149999797344208</v>
      </c>
      <c r="D93" s="172">
        <v>4.2749999463558197</v>
      </c>
      <c r="E93" s="172">
        <v>0</v>
      </c>
      <c r="F93" s="172">
        <v>0</v>
      </c>
      <c r="G93" s="172">
        <v>0</v>
      </c>
      <c r="H93" s="172">
        <v>51.600000768899918</v>
      </c>
      <c r="I93" s="172">
        <v>0.33199998736381531</v>
      </c>
      <c r="J93" s="172">
        <v>0</v>
      </c>
      <c r="K93" s="172">
        <v>0.67500002682209015</v>
      </c>
      <c r="L93" s="172">
        <v>4.8600000143051147</v>
      </c>
      <c r="M93" s="172">
        <v>0</v>
      </c>
      <c r="N93" s="172">
        <v>0</v>
      </c>
      <c r="O93" s="172">
        <v>3.0000000447034831</v>
      </c>
      <c r="P93" s="172">
        <v>0</v>
      </c>
      <c r="Q93" s="172">
        <v>0.5</v>
      </c>
      <c r="R93" s="172">
        <v>0</v>
      </c>
      <c r="S93" s="172">
        <v>0</v>
      </c>
      <c r="T93" s="172">
        <v>0</v>
      </c>
      <c r="U93" s="172">
        <v>0</v>
      </c>
      <c r="V93" s="172">
        <v>3.8000000566244121</v>
      </c>
      <c r="W93" s="172">
        <v>0.40000000596046442</v>
      </c>
      <c r="X93" s="172">
        <v>0</v>
      </c>
      <c r="Y93" s="172">
        <v>0</v>
      </c>
      <c r="Z93" s="172">
        <v>0</v>
      </c>
      <c r="AA93" s="162" t="str">
        <f t="shared" si="3"/>
        <v>Suite 4 Pre-CBI</v>
      </c>
    </row>
    <row r="94" spans="2:27" x14ac:dyDescent="0.25">
      <c r="B94" s="176">
        <v>2028</v>
      </c>
      <c r="C94" s="171">
        <v>16.149999797344208</v>
      </c>
      <c r="D94" s="171">
        <v>4.2749999463558197</v>
      </c>
      <c r="E94" s="171">
        <v>0</v>
      </c>
      <c r="F94" s="171">
        <v>0</v>
      </c>
      <c r="G94" s="171">
        <v>0</v>
      </c>
      <c r="H94" s="171">
        <v>51.600000768899918</v>
      </c>
      <c r="I94" s="171">
        <v>0.33199998736381531</v>
      </c>
      <c r="J94" s="171">
        <v>0</v>
      </c>
      <c r="K94" s="171">
        <v>0.67500002682209015</v>
      </c>
      <c r="L94" s="171">
        <v>4.8600000143051147</v>
      </c>
      <c r="M94" s="171">
        <v>0</v>
      </c>
      <c r="N94" s="171">
        <v>0</v>
      </c>
      <c r="O94" s="171">
        <v>3.0000000447034831</v>
      </c>
      <c r="P94" s="171">
        <v>0</v>
      </c>
      <c r="Q94" s="171">
        <v>0.5</v>
      </c>
      <c r="R94" s="171">
        <v>0</v>
      </c>
      <c r="S94" s="171">
        <v>0</v>
      </c>
      <c r="T94" s="171">
        <v>0</v>
      </c>
      <c r="U94" s="171">
        <v>0</v>
      </c>
      <c r="V94" s="171">
        <v>3.8000000566244121</v>
      </c>
      <c r="W94" s="171">
        <v>0.40000000596046442</v>
      </c>
      <c r="X94" s="171">
        <v>0</v>
      </c>
      <c r="Y94" s="171">
        <v>0</v>
      </c>
      <c r="Z94" s="171">
        <v>0</v>
      </c>
      <c r="AA94" s="162" t="str">
        <f t="shared" si="3"/>
        <v>Suite 4 Pre-CBI</v>
      </c>
    </row>
    <row r="95" spans="2:27" x14ac:dyDescent="0.25">
      <c r="B95" s="177">
        <v>2029</v>
      </c>
      <c r="C95" s="172">
        <v>16.149999797344208</v>
      </c>
      <c r="D95" s="172">
        <v>4.2749999463558197</v>
      </c>
      <c r="E95" s="172">
        <v>0</v>
      </c>
      <c r="F95" s="172">
        <v>0</v>
      </c>
      <c r="G95" s="172">
        <v>0</v>
      </c>
      <c r="H95" s="172">
        <v>51.600000768899918</v>
      </c>
      <c r="I95" s="172">
        <v>0.33199998736381531</v>
      </c>
      <c r="J95" s="172">
        <v>0</v>
      </c>
      <c r="K95" s="172">
        <v>0.67500002682209015</v>
      </c>
      <c r="L95" s="172">
        <v>4.8600000143051147</v>
      </c>
      <c r="M95" s="172">
        <v>0</v>
      </c>
      <c r="N95" s="172">
        <v>0</v>
      </c>
      <c r="O95" s="172">
        <v>3.0000000447034831</v>
      </c>
      <c r="P95" s="172">
        <v>0</v>
      </c>
      <c r="Q95" s="172">
        <v>0.5</v>
      </c>
      <c r="R95" s="172">
        <v>0</v>
      </c>
      <c r="S95" s="172">
        <v>0</v>
      </c>
      <c r="T95" s="172">
        <v>0</v>
      </c>
      <c r="U95" s="172">
        <v>0</v>
      </c>
      <c r="V95" s="172">
        <v>3.8000000566244121</v>
      </c>
      <c r="W95" s="172">
        <v>0.40000000596046442</v>
      </c>
      <c r="X95" s="172">
        <v>0</v>
      </c>
      <c r="Y95" s="172">
        <v>0</v>
      </c>
      <c r="Z95" s="172">
        <v>0</v>
      </c>
      <c r="AA95" s="162" t="str">
        <f t="shared" si="3"/>
        <v>Suite 4 Pre-CBI</v>
      </c>
    </row>
    <row r="96" spans="2:27" x14ac:dyDescent="0.25">
      <c r="B96" s="176">
        <v>2030</v>
      </c>
      <c r="C96" s="171">
        <v>16.149999797344208</v>
      </c>
      <c r="D96" s="171">
        <v>4.2749999463558197</v>
      </c>
      <c r="E96" s="171">
        <v>0</v>
      </c>
      <c r="F96" s="171">
        <v>0</v>
      </c>
      <c r="G96" s="171">
        <v>0</v>
      </c>
      <c r="H96" s="171">
        <v>51.600000768899918</v>
      </c>
      <c r="I96" s="171">
        <v>0.33199998736381531</v>
      </c>
      <c r="J96" s="171">
        <v>0</v>
      </c>
      <c r="K96" s="171">
        <v>0.67500002682209015</v>
      </c>
      <c r="L96" s="171">
        <v>4.8600000143051147</v>
      </c>
      <c r="M96" s="171">
        <v>0</v>
      </c>
      <c r="N96" s="171">
        <v>0</v>
      </c>
      <c r="O96" s="171">
        <v>3.0000000447034831</v>
      </c>
      <c r="P96" s="171">
        <v>0</v>
      </c>
      <c r="Q96" s="171">
        <v>0.5</v>
      </c>
      <c r="R96" s="171">
        <v>0</v>
      </c>
      <c r="S96" s="171">
        <v>0</v>
      </c>
      <c r="T96" s="171">
        <v>0</v>
      </c>
      <c r="U96" s="171">
        <v>0</v>
      </c>
      <c r="V96" s="171">
        <v>3.8000000566244121</v>
      </c>
      <c r="W96" s="171">
        <v>0.40000000596046442</v>
      </c>
      <c r="X96" s="171">
        <v>0</v>
      </c>
      <c r="Y96" s="171">
        <v>0</v>
      </c>
      <c r="Z96" s="171">
        <v>0</v>
      </c>
      <c r="AA96" s="162" t="str">
        <f t="shared" si="3"/>
        <v>Suite 4 Pre-CBI</v>
      </c>
    </row>
    <row r="97" spans="2:27" x14ac:dyDescent="0.25">
      <c r="B97" s="177">
        <v>2031</v>
      </c>
      <c r="C97" s="172">
        <v>16.149999797344208</v>
      </c>
      <c r="D97" s="172">
        <v>4.2749999463558197</v>
      </c>
      <c r="E97" s="172">
        <v>0</v>
      </c>
      <c r="F97" s="172">
        <v>0</v>
      </c>
      <c r="G97" s="172">
        <v>0</v>
      </c>
      <c r="H97" s="172">
        <v>51.600000768899918</v>
      </c>
      <c r="I97" s="172">
        <v>0.33199998736381531</v>
      </c>
      <c r="J97" s="172">
        <v>0</v>
      </c>
      <c r="K97" s="172">
        <v>0.67500002682209015</v>
      </c>
      <c r="L97" s="172">
        <v>4.8600000143051147</v>
      </c>
      <c r="M97" s="172">
        <v>0</v>
      </c>
      <c r="N97" s="172">
        <v>0</v>
      </c>
      <c r="O97" s="172">
        <v>3.0000000447034831</v>
      </c>
      <c r="P97" s="172">
        <v>0</v>
      </c>
      <c r="Q97" s="172">
        <v>0.5</v>
      </c>
      <c r="R97" s="172">
        <v>0</v>
      </c>
      <c r="S97" s="172">
        <v>0</v>
      </c>
      <c r="T97" s="172">
        <v>0</v>
      </c>
      <c r="U97" s="172">
        <v>0</v>
      </c>
      <c r="V97" s="172">
        <v>3.8000000566244121</v>
      </c>
      <c r="W97" s="172">
        <v>0.40000000596046442</v>
      </c>
      <c r="X97" s="172">
        <v>0</v>
      </c>
      <c r="Y97" s="172">
        <v>0</v>
      </c>
      <c r="Z97" s="172">
        <v>0</v>
      </c>
      <c r="AA97" s="162" t="str">
        <f t="shared" si="3"/>
        <v>Suite 4 Pre-CBI</v>
      </c>
    </row>
    <row r="98" spans="2:27" x14ac:dyDescent="0.25">
      <c r="B98" s="176">
        <v>2032</v>
      </c>
      <c r="C98" s="171">
        <v>16.149999797344208</v>
      </c>
      <c r="D98" s="171">
        <v>4.2749999463558197</v>
      </c>
      <c r="E98" s="171">
        <v>0</v>
      </c>
      <c r="F98" s="171">
        <v>0</v>
      </c>
      <c r="G98" s="171">
        <v>0</v>
      </c>
      <c r="H98" s="171">
        <v>51.600000768899918</v>
      </c>
      <c r="I98" s="171">
        <v>0.33199998736381531</v>
      </c>
      <c r="J98" s="171">
        <v>0</v>
      </c>
      <c r="K98" s="171">
        <v>0.67500002682209015</v>
      </c>
      <c r="L98" s="171">
        <v>4.8600000143051147</v>
      </c>
      <c r="M98" s="171">
        <v>0</v>
      </c>
      <c r="N98" s="171">
        <v>0</v>
      </c>
      <c r="O98" s="171">
        <v>3.0000000447034831</v>
      </c>
      <c r="P98" s="171">
        <v>0</v>
      </c>
      <c r="Q98" s="171">
        <v>0.5</v>
      </c>
      <c r="R98" s="171">
        <v>0</v>
      </c>
      <c r="S98" s="171">
        <v>0</v>
      </c>
      <c r="T98" s="171">
        <v>0</v>
      </c>
      <c r="U98" s="171">
        <v>0</v>
      </c>
      <c r="V98" s="171">
        <v>3.8000000566244121</v>
      </c>
      <c r="W98" s="171">
        <v>0.40000000596046442</v>
      </c>
      <c r="X98" s="171">
        <v>0</v>
      </c>
      <c r="Y98" s="171">
        <v>0</v>
      </c>
      <c r="Z98" s="171">
        <v>0</v>
      </c>
      <c r="AA98" s="162" t="str">
        <f t="shared" si="3"/>
        <v>Suite 4 Pre-CBI</v>
      </c>
    </row>
    <row r="99" spans="2:27" x14ac:dyDescent="0.25">
      <c r="B99" s="177">
        <v>2033</v>
      </c>
      <c r="C99" s="172">
        <v>16.149999797344208</v>
      </c>
      <c r="D99" s="172">
        <v>4.2749999463558197</v>
      </c>
      <c r="E99" s="172">
        <v>0</v>
      </c>
      <c r="F99" s="172">
        <v>0</v>
      </c>
      <c r="G99" s="172">
        <v>0</v>
      </c>
      <c r="H99" s="172">
        <v>51.600000768899918</v>
      </c>
      <c r="I99" s="172">
        <v>0.33199998736381531</v>
      </c>
      <c r="J99" s="172">
        <v>0</v>
      </c>
      <c r="K99" s="172">
        <v>0.67500002682209015</v>
      </c>
      <c r="L99" s="172">
        <v>4.8600000143051147</v>
      </c>
      <c r="M99" s="172">
        <v>0</v>
      </c>
      <c r="N99" s="172">
        <v>0</v>
      </c>
      <c r="O99" s="172">
        <v>3.0000000447034831</v>
      </c>
      <c r="P99" s="172">
        <v>0</v>
      </c>
      <c r="Q99" s="172">
        <v>0.5</v>
      </c>
      <c r="R99" s="172">
        <v>0</v>
      </c>
      <c r="S99" s="172">
        <v>0</v>
      </c>
      <c r="T99" s="172">
        <v>0</v>
      </c>
      <c r="U99" s="172">
        <v>0</v>
      </c>
      <c r="V99" s="172">
        <v>3.8000000566244121</v>
      </c>
      <c r="W99" s="172">
        <v>0.40000000596046442</v>
      </c>
      <c r="X99" s="172">
        <v>0</v>
      </c>
      <c r="Y99" s="172">
        <v>0</v>
      </c>
      <c r="Z99" s="172">
        <v>0</v>
      </c>
      <c r="AA99" s="162" t="str">
        <f t="shared" si="3"/>
        <v>Suite 4 Pre-CBI</v>
      </c>
    </row>
    <row r="100" spans="2:27" x14ac:dyDescent="0.25">
      <c r="B100" s="176">
        <v>2034</v>
      </c>
      <c r="C100" s="171">
        <v>16.149999797344208</v>
      </c>
      <c r="D100" s="171">
        <v>4.2749999463558197</v>
      </c>
      <c r="E100" s="171">
        <v>0</v>
      </c>
      <c r="F100" s="171">
        <v>0</v>
      </c>
      <c r="G100" s="171">
        <v>0</v>
      </c>
      <c r="H100" s="171">
        <v>51.600000768899918</v>
      </c>
      <c r="I100" s="171">
        <v>0.33199998736381531</v>
      </c>
      <c r="J100" s="171">
        <v>0</v>
      </c>
      <c r="K100" s="171">
        <v>0.67500002682209015</v>
      </c>
      <c r="L100" s="171">
        <v>4.8600000143051147</v>
      </c>
      <c r="M100" s="171">
        <v>0</v>
      </c>
      <c r="N100" s="171">
        <v>0</v>
      </c>
      <c r="O100" s="171">
        <v>3.0000000447034831</v>
      </c>
      <c r="P100" s="171">
        <v>0</v>
      </c>
      <c r="Q100" s="171">
        <v>0.5</v>
      </c>
      <c r="R100" s="171">
        <v>0</v>
      </c>
      <c r="S100" s="171">
        <v>0</v>
      </c>
      <c r="T100" s="171">
        <v>0</v>
      </c>
      <c r="U100" s="171">
        <v>0</v>
      </c>
      <c r="V100" s="171">
        <v>3.8000000566244121</v>
      </c>
      <c r="W100" s="171">
        <v>0.40000000596046442</v>
      </c>
      <c r="X100" s="171">
        <v>0</v>
      </c>
      <c r="Y100" s="171">
        <v>0</v>
      </c>
      <c r="Z100" s="171">
        <v>0</v>
      </c>
      <c r="AA100" s="162" t="str">
        <f t="shared" si="3"/>
        <v>Suite 4 Pre-CBI</v>
      </c>
    </row>
    <row r="101" spans="2:27" x14ac:dyDescent="0.25">
      <c r="B101" s="177">
        <v>2035</v>
      </c>
      <c r="C101" s="172">
        <v>16.149999797344208</v>
      </c>
      <c r="D101" s="172">
        <v>4.2749999463558197</v>
      </c>
      <c r="E101" s="172">
        <v>0</v>
      </c>
      <c r="F101" s="172">
        <v>0</v>
      </c>
      <c r="G101" s="172">
        <v>0</v>
      </c>
      <c r="H101" s="172">
        <v>51.600000768899918</v>
      </c>
      <c r="I101" s="172">
        <v>0.33199998736381531</v>
      </c>
      <c r="J101" s="172">
        <v>0</v>
      </c>
      <c r="K101" s="172">
        <v>0.67500002682209015</v>
      </c>
      <c r="L101" s="172">
        <v>4.8600000143051147</v>
      </c>
      <c r="M101" s="172">
        <v>0</v>
      </c>
      <c r="N101" s="172">
        <v>0</v>
      </c>
      <c r="O101" s="172">
        <v>3.0000000447034831</v>
      </c>
      <c r="P101" s="172">
        <v>0</v>
      </c>
      <c r="Q101" s="172">
        <v>0.5</v>
      </c>
      <c r="R101" s="172">
        <v>0</v>
      </c>
      <c r="S101" s="172">
        <v>0</v>
      </c>
      <c r="T101" s="172">
        <v>0</v>
      </c>
      <c r="U101" s="172">
        <v>0</v>
      </c>
      <c r="V101" s="172">
        <v>3.8000000566244121</v>
      </c>
      <c r="W101" s="172">
        <v>0.40000000596046442</v>
      </c>
      <c r="X101" s="172">
        <v>0</v>
      </c>
      <c r="Y101" s="172">
        <v>0</v>
      </c>
      <c r="Z101" s="172">
        <v>0</v>
      </c>
      <c r="AA101" s="162" t="str">
        <f t="shared" si="3"/>
        <v>Suite 4 Pre-CBI</v>
      </c>
    </row>
    <row r="102" spans="2:27" x14ac:dyDescent="0.25">
      <c r="B102" s="176">
        <v>2036</v>
      </c>
      <c r="C102" s="171">
        <v>16.149999797344208</v>
      </c>
      <c r="D102" s="171">
        <v>4.2749999463558197</v>
      </c>
      <c r="E102" s="171">
        <v>0</v>
      </c>
      <c r="F102" s="171">
        <v>0</v>
      </c>
      <c r="G102" s="171">
        <v>0</v>
      </c>
      <c r="H102" s="171">
        <v>51.600000768899918</v>
      </c>
      <c r="I102" s="171">
        <v>0.33199998736381531</v>
      </c>
      <c r="J102" s="171">
        <v>0</v>
      </c>
      <c r="K102" s="171">
        <v>0.67500002682209015</v>
      </c>
      <c r="L102" s="171">
        <v>4.8600000143051147</v>
      </c>
      <c r="M102" s="171">
        <v>0</v>
      </c>
      <c r="N102" s="171">
        <v>0</v>
      </c>
      <c r="O102" s="171">
        <v>3.0000000447034831</v>
      </c>
      <c r="P102" s="171">
        <v>0</v>
      </c>
      <c r="Q102" s="171">
        <v>0.5</v>
      </c>
      <c r="R102" s="171">
        <v>0</v>
      </c>
      <c r="S102" s="171">
        <v>0</v>
      </c>
      <c r="T102" s="171">
        <v>0</v>
      </c>
      <c r="U102" s="171">
        <v>0</v>
      </c>
      <c r="V102" s="171">
        <v>3.8000000566244121</v>
      </c>
      <c r="W102" s="171">
        <v>0.40000000596046442</v>
      </c>
      <c r="X102" s="171">
        <v>0</v>
      </c>
      <c r="Y102" s="171">
        <v>0</v>
      </c>
      <c r="Z102" s="171">
        <v>0</v>
      </c>
      <c r="AA102" s="162" t="str">
        <f t="shared" si="3"/>
        <v>Suite 4 Pre-CBI</v>
      </c>
    </row>
    <row r="103" spans="2:27" x14ac:dyDescent="0.25">
      <c r="B103" s="177">
        <v>2037</v>
      </c>
      <c r="C103" s="172">
        <v>16.149999797344208</v>
      </c>
      <c r="D103" s="172">
        <v>4.2749999463558197</v>
      </c>
      <c r="E103" s="172">
        <v>0</v>
      </c>
      <c r="F103" s="172">
        <v>0</v>
      </c>
      <c r="G103" s="172">
        <v>0</v>
      </c>
      <c r="H103" s="172">
        <v>51.600000768899918</v>
      </c>
      <c r="I103" s="172">
        <v>0.33199998736381531</v>
      </c>
      <c r="J103" s="172">
        <v>0</v>
      </c>
      <c r="K103" s="172">
        <v>0.67500002682209015</v>
      </c>
      <c r="L103" s="172">
        <v>4.8600000143051147</v>
      </c>
      <c r="M103" s="172">
        <v>0</v>
      </c>
      <c r="N103" s="172">
        <v>0</v>
      </c>
      <c r="O103" s="172">
        <v>3.0000000447034831</v>
      </c>
      <c r="P103" s="172">
        <v>0</v>
      </c>
      <c r="Q103" s="172">
        <v>0.5</v>
      </c>
      <c r="R103" s="172">
        <v>0</v>
      </c>
      <c r="S103" s="172">
        <v>0</v>
      </c>
      <c r="T103" s="172">
        <v>0</v>
      </c>
      <c r="U103" s="172">
        <v>0</v>
      </c>
      <c r="V103" s="172">
        <v>3.8000000566244121</v>
      </c>
      <c r="W103" s="172">
        <v>0.40000000596046442</v>
      </c>
      <c r="X103" s="172">
        <v>0</v>
      </c>
      <c r="Y103" s="172">
        <v>0</v>
      </c>
      <c r="Z103" s="172">
        <v>0</v>
      </c>
      <c r="AA103" s="162" t="str">
        <f t="shared" si="3"/>
        <v>Suite 4 Pre-CBI</v>
      </c>
    </row>
    <row r="104" spans="2:27" x14ac:dyDescent="0.25">
      <c r="B104" s="176">
        <v>2038</v>
      </c>
      <c r="C104" s="171">
        <v>16.149999797344208</v>
      </c>
      <c r="D104" s="171">
        <v>4.2749999463558197</v>
      </c>
      <c r="E104" s="171">
        <v>0</v>
      </c>
      <c r="F104" s="171">
        <v>0</v>
      </c>
      <c r="G104" s="171">
        <v>0</v>
      </c>
      <c r="H104" s="171">
        <v>51.600000768899918</v>
      </c>
      <c r="I104" s="171">
        <v>0.33199998736381531</v>
      </c>
      <c r="J104" s="171">
        <v>0</v>
      </c>
      <c r="K104" s="171">
        <v>0.67500002682209015</v>
      </c>
      <c r="L104" s="171">
        <v>4.8600000143051147</v>
      </c>
      <c r="M104" s="171">
        <v>0</v>
      </c>
      <c r="N104" s="171">
        <v>0</v>
      </c>
      <c r="O104" s="171">
        <v>3.0000000447034831</v>
      </c>
      <c r="P104" s="171">
        <v>0</v>
      </c>
      <c r="Q104" s="171">
        <v>0.5</v>
      </c>
      <c r="R104" s="171">
        <v>0</v>
      </c>
      <c r="S104" s="171">
        <v>0</v>
      </c>
      <c r="T104" s="171">
        <v>0</v>
      </c>
      <c r="U104" s="171">
        <v>0</v>
      </c>
      <c r="V104" s="171">
        <v>3.8000000566244121</v>
      </c>
      <c r="W104" s="171">
        <v>0.40000000596046442</v>
      </c>
      <c r="X104" s="171">
        <v>0</v>
      </c>
      <c r="Y104" s="171">
        <v>0</v>
      </c>
      <c r="Z104" s="171">
        <v>0</v>
      </c>
      <c r="AA104" s="162" t="str">
        <f t="shared" si="3"/>
        <v>Suite 4 Pre-CBI</v>
      </c>
    </row>
    <row r="105" spans="2:27" x14ac:dyDescent="0.25">
      <c r="B105" s="177">
        <v>2039</v>
      </c>
      <c r="C105" s="172">
        <v>16.149999797344208</v>
      </c>
      <c r="D105" s="172">
        <v>4.2749999463558197</v>
      </c>
      <c r="E105" s="172">
        <v>0</v>
      </c>
      <c r="F105" s="172">
        <v>0</v>
      </c>
      <c r="G105" s="172">
        <v>0</v>
      </c>
      <c r="H105" s="172">
        <v>51.600000768899918</v>
      </c>
      <c r="I105" s="172">
        <v>0.33199998736381531</v>
      </c>
      <c r="J105" s="172">
        <v>0</v>
      </c>
      <c r="K105" s="172">
        <v>0.67500002682209015</v>
      </c>
      <c r="L105" s="172">
        <v>4.8600000143051147</v>
      </c>
      <c r="M105" s="172">
        <v>0</v>
      </c>
      <c r="N105" s="172">
        <v>0</v>
      </c>
      <c r="O105" s="172">
        <v>3.0000000447034831</v>
      </c>
      <c r="P105" s="172">
        <v>0</v>
      </c>
      <c r="Q105" s="172">
        <v>0.5</v>
      </c>
      <c r="R105" s="172">
        <v>0</v>
      </c>
      <c r="S105" s="172">
        <v>0</v>
      </c>
      <c r="T105" s="172">
        <v>0</v>
      </c>
      <c r="U105" s="172">
        <v>0</v>
      </c>
      <c r="V105" s="172">
        <v>3.8000000566244121</v>
      </c>
      <c r="W105" s="172">
        <v>0.40000000596046442</v>
      </c>
      <c r="X105" s="172">
        <v>0</v>
      </c>
      <c r="Y105" s="172">
        <v>0</v>
      </c>
      <c r="Z105" s="172">
        <v>0</v>
      </c>
      <c r="AA105" s="162" t="str">
        <f t="shared" si="3"/>
        <v>Suite 4 Pre-CBI</v>
      </c>
    </row>
    <row r="106" spans="2:27" x14ac:dyDescent="0.25">
      <c r="B106" s="176">
        <v>2040</v>
      </c>
      <c r="C106" s="171">
        <v>16.149999797344208</v>
      </c>
      <c r="D106" s="171">
        <v>4.2749999463558197</v>
      </c>
      <c r="E106" s="171">
        <v>0</v>
      </c>
      <c r="F106" s="171">
        <v>0</v>
      </c>
      <c r="G106" s="171">
        <v>0</v>
      </c>
      <c r="H106" s="171">
        <v>51.600000768899918</v>
      </c>
      <c r="I106" s="171">
        <v>0.33199998736381531</v>
      </c>
      <c r="J106" s="171">
        <v>0</v>
      </c>
      <c r="K106" s="171">
        <v>0.67500002682209015</v>
      </c>
      <c r="L106" s="171">
        <v>4.8600000143051147</v>
      </c>
      <c r="M106" s="171">
        <v>0</v>
      </c>
      <c r="N106" s="171">
        <v>0</v>
      </c>
      <c r="O106" s="171">
        <v>3.0000000447034831</v>
      </c>
      <c r="P106" s="171">
        <v>0</v>
      </c>
      <c r="Q106" s="171">
        <v>0.5</v>
      </c>
      <c r="R106" s="171">
        <v>0</v>
      </c>
      <c r="S106" s="171">
        <v>0</v>
      </c>
      <c r="T106" s="171">
        <v>0</v>
      </c>
      <c r="U106" s="171">
        <v>0</v>
      </c>
      <c r="V106" s="171">
        <v>3.8000000566244121</v>
      </c>
      <c r="W106" s="171">
        <v>0.40000000596046442</v>
      </c>
      <c r="X106" s="171">
        <v>0</v>
      </c>
      <c r="Y106" s="171">
        <v>0</v>
      </c>
      <c r="Z106" s="171">
        <v>0</v>
      </c>
      <c r="AA106" s="162" t="str">
        <f t="shared" si="3"/>
        <v>Suite 4 Pre-CBI</v>
      </c>
    </row>
    <row r="107" spans="2:27" x14ac:dyDescent="0.25">
      <c r="B107" s="177">
        <v>2041</v>
      </c>
      <c r="C107" s="172">
        <v>16.149999797344208</v>
      </c>
      <c r="D107" s="172">
        <v>4.2749999463558197</v>
      </c>
      <c r="E107" s="172">
        <v>0</v>
      </c>
      <c r="F107" s="172">
        <v>0</v>
      </c>
      <c r="G107" s="172">
        <v>0</v>
      </c>
      <c r="H107" s="172">
        <v>51.600000768899918</v>
      </c>
      <c r="I107" s="172">
        <v>0.33199998736381531</v>
      </c>
      <c r="J107" s="172">
        <v>0</v>
      </c>
      <c r="K107" s="172">
        <v>0.67500002682209015</v>
      </c>
      <c r="L107" s="172">
        <v>4.8600000143051147</v>
      </c>
      <c r="M107" s="172">
        <v>0</v>
      </c>
      <c r="N107" s="172">
        <v>0</v>
      </c>
      <c r="O107" s="172">
        <v>3.0000000447034831</v>
      </c>
      <c r="P107" s="172">
        <v>0</v>
      </c>
      <c r="Q107" s="172">
        <v>0.5</v>
      </c>
      <c r="R107" s="172">
        <v>0</v>
      </c>
      <c r="S107" s="172">
        <v>0</v>
      </c>
      <c r="T107" s="172">
        <v>0</v>
      </c>
      <c r="U107" s="172">
        <v>0</v>
      </c>
      <c r="V107" s="172">
        <v>3.8000000566244121</v>
      </c>
      <c r="W107" s="172">
        <v>0.40000000596046442</v>
      </c>
      <c r="X107" s="172">
        <v>0</v>
      </c>
      <c r="Y107" s="172">
        <v>0</v>
      </c>
      <c r="Z107" s="172">
        <v>0</v>
      </c>
      <c r="AA107" s="162" t="str">
        <f t="shared" si="3"/>
        <v>Suite 4 Pre-CBI</v>
      </c>
    </row>
    <row r="108" spans="2:27" x14ac:dyDescent="0.25">
      <c r="B108" s="176">
        <v>2042</v>
      </c>
      <c r="C108" s="171">
        <v>16.149999797344208</v>
      </c>
      <c r="D108" s="171">
        <v>4.2749999463558197</v>
      </c>
      <c r="E108" s="171">
        <v>0</v>
      </c>
      <c r="F108" s="171">
        <v>0</v>
      </c>
      <c r="G108" s="171">
        <v>0</v>
      </c>
      <c r="H108" s="171">
        <v>51.600000768899918</v>
      </c>
      <c r="I108" s="171">
        <v>0.33199998736381531</v>
      </c>
      <c r="J108" s="171">
        <v>0</v>
      </c>
      <c r="K108" s="171">
        <v>0.67500002682209015</v>
      </c>
      <c r="L108" s="171">
        <v>4.8600000143051147</v>
      </c>
      <c r="M108" s="171">
        <v>0</v>
      </c>
      <c r="N108" s="171">
        <v>0</v>
      </c>
      <c r="O108" s="171">
        <v>3.0000000447034831</v>
      </c>
      <c r="P108" s="171">
        <v>0</v>
      </c>
      <c r="Q108" s="171">
        <v>0.5</v>
      </c>
      <c r="R108" s="171">
        <v>0</v>
      </c>
      <c r="S108" s="171">
        <v>0</v>
      </c>
      <c r="T108" s="171">
        <v>0</v>
      </c>
      <c r="U108" s="171">
        <v>0</v>
      </c>
      <c r="V108" s="171">
        <v>3.8000000566244121</v>
      </c>
      <c r="W108" s="171">
        <v>0.40000000596046442</v>
      </c>
      <c r="X108" s="171">
        <v>0</v>
      </c>
      <c r="Y108" s="171">
        <v>0</v>
      </c>
      <c r="Z108" s="171">
        <v>0</v>
      </c>
      <c r="AA108" s="162" t="str">
        <f t="shared" si="3"/>
        <v>Suite 4 Pre-CBI</v>
      </c>
    </row>
    <row r="109" spans="2:27" x14ac:dyDescent="0.25">
      <c r="B109" s="177">
        <v>2043</v>
      </c>
      <c r="C109" s="172">
        <v>16.149999797344208</v>
      </c>
      <c r="D109" s="172">
        <v>4.2749999463558197</v>
      </c>
      <c r="E109" s="172">
        <v>0</v>
      </c>
      <c r="F109" s="172">
        <v>0</v>
      </c>
      <c r="G109" s="172">
        <v>0</v>
      </c>
      <c r="H109" s="172">
        <v>51.600000768899918</v>
      </c>
      <c r="I109" s="172">
        <v>0.33199998736381531</v>
      </c>
      <c r="J109" s="172">
        <v>0</v>
      </c>
      <c r="K109" s="172">
        <v>0.67500002682209015</v>
      </c>
      <c r="L109" s="172">
        <v>4.8600000143051147</v>
      </c>
      <c r="M109" s="172">
        <v>0</v>
      </c>
      <c r="N109" s="172">
        <v>0</v>
      </c>
      <c r="O109" s="172">
        <v>3.0000000447034831</v>
      </c>
      <c r="P109" s="172">
        <v>0</v>
      </c>
      <c r="Q109" s="172">
        <v>0.5</v>
      </c>
      <c r="R109" s="172">
        <v>0</v>
      </c>
      <c r="S109" s="172">
        <v>0</v>
      </c>
      <c r="T109" s="172">
        <v>0</v>
      </c>
      <c r="U109" s="172">
        <v>0</v>
      </c>
      <c r="V109" s="172">
        <v>3.8000000566244121</v>
      </c>
      <c r="W109" s="172">
        <v>0.40000000596046442</v>
      </c>
      <c r="X109" s="172">
        <v>0</v>
      </c>
      <c r="Y109" s="172">
        <v>0</v>
      </c>
      <c r="Z109" s="172">
        <v>0</v>
      </c>
      <c r="AA109" s="162" t="str">
        <f t="shared" si="3"/>
        <v>Suite 4 Pre-CBI</v>
      </c>
    </row>
    <row r="110" spans="2:27" x14ac:dyDescent="0.25">
      <c r="B110" s="176">
        <v>2044</v>
      </c>
      <c r="C110" s="171">
        <v>16.149999797344208</v>
      </c>
      <c r="D110" s="171">
        <v>4.2749999463558197</v>
      </c>
      <c r="E110" s="171">
        <v>0</v>
      </c>
      <c r="F110" s="171">
        <v>0</v>
      </c>
      <c r="G110" s="171">
        <v>0</v>
      </c>
      <c r="H110" s="171">
        <v>51.600000768899918</v>
      </c>
      <c r="I110" s="171">
        <v>0.33199998736381531</v>
      </c>
      <c r="J110" s="171">
        <v>0</v>
      </c>
      <c r="K110" s="171">
        <v>0.67500002682209015</v>
      </c>
      <c r="L110" s="171">
        <v>4.8600000143051147</v>
      </c>
      <c r="M110" s="171">
        <v>0</v>
      </c>
      <c r="N110" s="171">
        <v>0</v>
      </c>
      <c r="O110" s="171">
        <v>3.0000000447034831</v>
      </c>
      <c r="P110" s="171">
        <v>0</v>
      </c>
      <c r="Q110" s="171">
        <v>0.5</v>
      </c>
      <c r="R110" s="171">
        <v>0</v>
      </c>
      <c r="S110" s="171">
        <v>0</v>
      </c>
      <c r="T110" s="171">
        <v>0</v>
      </c>
      <c r="U110" s="171">
        <v>0</v>
      </c>
      <c r="V110" s="171">
        <v>3.8000000566244121</v>
      </c>
      <c r="W110" s="171">
        <v>0.40000000596046442</v>
      </c>
      <c r="X110" s="171">
        <v>0</v>
      </c>
      <c r="Y110" s="171">
        <v>0</v>
      </c>
      <c r="Z110" s="171">
        <v>0</v>
      </c>
      <c r="AA110" s="162" t="str">
        <f t="shared" si="3"/>
        <v>Suite 4 Pre-CBI</v>
      </c>
    </row>
    <row r="111" spans="2:27" x14ac:dyDescent="0.25">
      <c r="B111" s="177">
        <v>2045</v>
      </c>
      <c r="C111" s="172">
        <v>16.149999797344208</v>
      </c>
      <c r="D111" s="172">
        <v>4.2749999463558197</v>
      </c>
      <c r="E111" s="172">
        <v>0</v>
      </c>
      <c r="F111" s="172">
        <v>0</v>
      </c>
      <c r="G111" s="172">
        <v>0</v>
      </c>
      <c r="H111" s="172">
        <v>51.600000768899918</v>
      </c>
      <c r="I111" s="172">
        <v>0.33199998736381531</v>
      </c>
      <c r="J111" s="172">
        <v>0</v>
      </c>
      <c r="K111" s="172">
        <v>0.67500002682209015</v>
      </c>
      <c r="L111" s="172">
        <v>4.8600000143051147</v>
      </c>
      <c r="M111" s="172">
        <v>0</v>
      </c>
      <c r="N111" s="172">
        <v>0</v>
      </c>
      <c r="O111" s="172">
        <v>3.0000000447034831</v>
      </c>
      <c r="P111" s="172">
        <v>0</v>
      </c>
      <c r="Q111" s="172">
        <v>0.5</v>
      </c>
      <c r="R111" s="172">
        <v>0</v>
      </c>
      <c r="S111" s="172">
        <v>0</v>
      </c>
      <c r="T111" s="172">
        <v>0</v>
      </c>
      <c r="U111" s="172">
        <v>0</v>
      </c>
      <c r="V111" s="172">
        <v>3.8000000566244121</v>
      </c>
      <c r="W111" s="172">
        <v>0.40000000596046442</v>
      </c>
      <c r="X111" s="172">
        <v>0</v>
      </c>
      <c r="Y111" s="172">
        <v>0</v>
      </c>
      <c r="Z111" s="172">
        <v>0</v>
      </c>
      <c r="AA111" s="162" t="str">
        <f t="shared" si="3"/>
        <v>Suite 4 Pre-CBI</v>
      </c>
    </row>
    <row r="112" spans="2:27" x14ac:dyDescent="0.25">
      <c r="AA112" s="162"/>
    </row>
    <row r="113" spans="2:27" x14ac:dyDescent="0.25">
      <c r="AA113" s="162"/>
    </row>
    <row r="114" spans="2:27" x14ac:dyDescent="0.25">
      <c r="B114" s="174" t="str">
        <f>'RAW DATA INPUTS &gt;&gt;&gt;'!C7</f>
        <v>Suite 5 CBI</v>
      </c>
      <c r="C114" s="164" t="s">
        <v>45</v>
      </c>
      <c r="D114" s="164" t="s">
        <v>45</v>
      </c>
      <c r="E114" s="164" t="s">
        <v>45</v>
      </c>
      <c r="F114" s="164" t="s">
        <v>45</v>
      </c>
      <c r="G114" s="164" t="s">
        <v>45</v>
      </c>
      <c r="H114" s="164" t="s">
        <v>45</v>
      </c>
      <c r="I114" s="164" t="s">
        <v>45</v>
      </c>
      <c r="J114" s="164" t="s">
        <v>45</v>
      </c>
      <c r="K114" s="164" t="s">
        <v>45</v>
      </c>
      <c r="L114" s="164" t="s">
        <v>45</v>
      </c>
      <c r="M114" s="165" t="s">
        <v>160</v>
      </c>
      <c r="N114" s="165" t="s">
        <v>160</v>
      </c>
      <c r="O114" s="165" t="s">
        <v>160</v>
      </c>
      <c r="P114" s="165" t="s">
        <v>160</v>
      </c>
      <c r="Q114" s="165" t="s">
        <v>160</v>
      </c>
      <c r="R114" s="165" t="s">
        <v>160</v>
      </c>
      <c r="S114" s="165" t="s">
        <v>160</v>
      </c>
      <c r="T114" s="165" t="s">
        <v>160</v>
      </c>
      <c r="U114" s="165" t="s">
        <v>160</v>
      </c>
      <c r="V114" s="165" t="s">
        <v>160</v>
      </c>
      <c r="W114" s="165" t="s">
        <v>160</v>
      </c>
      <c r="X114" s="165" t="s">
        <v>160</v>
      </c>
      <c r="Y114" s="166" t="s">
        <v>161</v>
      </c>
      <c r="Z114" s="166" t="s">
        <v>161</v>
      </c>
      <c r="AA114" s="162"/>
    </row>
    <row r="115" spans="2:27" ht="105" x14ac:dyDescent="0.25">
      <c r="B115" s="175" t="s">
        <v>11</v>
      </c>
      <c r="C115" s="167" t="s">
        <v>162</v>
      </c>
      <c r="D115" s="167" t="s">
        <v>163</v>
      </c>
      <c r="E115" s="167" t="s">
        <v>164</v>
      </c>
      <c r="F115" s="167" t="s">
        <v>165</v>
      </c>
      <c r="G115" s="167" t="s">
        <v>166</v>
      </c>
      <c r="H115" s="167" t="s">
        <v>167</v>
      </c>
      <c r="I115" s="167" t="s">
        <v>168</v>
      </c>
      <c r="J115" s="167" t="s">
        <v>169</v>
      </c>
      <c r="K115" s="167" t="s">
        <v>170</v>
      </c>
      <c r="L115" s="167" t="s">
        <v>171</v>
      </c>
      <c r="M115" s="168" t="s">
        <v>172</v>
      </c>
      <c r="N115" s="168" t="s">
        <v>173</v>
      </c>
      <c r="O115" s="168" t="s">
        <v>174</v>
      </c>
      <c r="P115" s="168" t="s">
        <v>175</v>
      </c>
      <c r="Q115" s="168" t="s">
        <v>176</v>
      </c>
      <c r="R115" s="168" t="s">
        <v>177</v>
      </c>
      <c r="S115" s="168" t="s">
        <v>178</v>
      </c>
      <c r="T115" s="168" t="s">
        <v>179</v>
      </c>
      <c r="U115" s="168" t="s">
        <v>180</v>
      </c>
      <c r="V115" s="168" t="s">
        <v>181</v>
      </c>
      <c r="W115" s="168" t="s">
        <v>182</v>
      </c>
      <c r="X115" s="168" t="s">
        <v>183</v>
      </c>
      <c r="Y115" s="169" t="s">
        <v>184</v>
      </c>
      <c r="Z115" s="169" t="s">
        <v>185</v>
      </c>
      <c r="AA115" s="178" t="str">
        <f>B114</f>
        <v>Suite 5 CBI</v>
      </c>
    </row>
    <row r="116" spans="2:27" x14ac:dyDescent="0.25">
      <c r="B116" s="176">
        <v>2022</v>
      </c>
      <c r="C116" s="171">
        <v>5.6999999284744263</v>
      </c>
      <c r="D116" s="171">
        <v>1.4249999821186066</v>
      </c>
      <c r="E116" s="171">
        <v>0</v>
      </c>
      <c r="F116" s="171">
        <v>0</v>
      </c>
      <c r="G116" s="171">
        <v>5.2000000774860382</v>
      </c>
      <c r="H116" s="171">
        <v>0</v>
      </c>
      <c r="I116" s="171">
        <v>8.2999996840953827E-2</v>
      </c>
      <c r="J116" s="171">
        <v>0</v>
      </c>
      <c r="K116" s="171">
        <v>9.0000003576278687E-2</v>
      </c>
      <c r="L116" s="171">
        <v>0.64800000190734863</v>
      </c>
      <c r="M116" s="171">
        <v>0</v>
      </c>
      <c r="N116" s="171">
        <v>0</v>
      </c>
      <c r="O116" s="171">
        <v>0</v>
      </c>
      <c r="P116" s="171">
        <v>0</v>
      </c>
      <c r="Q116" s="171">
        <v>0.5</v>
      </c>
      <c r="R116" s="171">
        <v>0</v>
      </c>
      <c r="S116" s="171">
        <v>0</v>
      </c>
      <c r="T116" s="171">
        <v>0</v>
      </c>
      <c r="U116" s="171">
        <v>0</v>
      </c>
      <c r="V116" s="171">
        <v>1.1000000163912771</v>
      </c>
      <c r="W116" s="171">
        <v>0.10000000149011611</v>
      </c>
      <c r="X116" s="171">
        <v>0</v>
      </c>
      <c r="Y116" s="171">
        <v>2.7999999523162842</v>
      </c>
      <c r="Z116" s="171">
        <v>2.5</v>
      </c>
      <c r="AA116" s="162" t="str">
        <f>AA115</f>
        <v>Suite 5 CBI</v>
      </c>
    </row>
    <row r="117" spans="2:27" x14ac:dyDescent="0.25">
      <c r="B117" s="177">
        <v>2023</v>
      </c>
      <c r="C117" s="172">
        <v>10.449999868869781</v>
      </c>
      <c r="D117" s="172">
        <v>2.8499999642372131</v>
      </c>
      <c r="E117" s="172">
        <v>0</v>
      </c>
      <c r="F117" s="172">
        <v>0</v>
      </c>
      <c r="G117" s="172">
        <v>10.400000154972076</v>
      </c>
      <c r="H117" s="172">
        <v>0</v>
      </c>
      <c r="I117" s="172">
        <v>0.16599999368190765</v>
      </c>
      <c r="J117" s="172">
        <v>0</v>
      </c>
      <c r="K117" s="172">
        <v>0.22500000894069672</v>
      </c>
      <c r="L117" s="172">
        <v>1.6200000047683716</v>
      </c>
      <c r="M117" s="172">
        <v>0</v>
      </c>
      <c r="N117" s="172">
        <v>0</v>
      </c>
      <c r="O117" s="172">
        <v>0</v>
      </c>
      <c r="P117" s="172">
        <v>0</v>
      </c>
      <c r="Q117" s="172">
        <v>1.25</v>
      </c>
      <c r="R117" s="172">
        <v>0</v>
      </c>
      <c r="S117" s="172">
        <v>0</v>
      </c>
      <c r="T117" s="172">
        <v>0</v>
      </c>
      <c r="U117" s="172">
        <v>0</v>
      </c>
      <c r="V117" s="172">
        <v>2.2000000327825542</v>
      </c>
      <c r="W117" s="172">
        <v>0.20000000298023221</v>
      </c>
      <c r="X117" s="172">
        <v>0</v>
      </c>
      <c r="Y117" s="172">
        <v>6.2999998927116394</v>
      </c>
      <c r="Z117" s="172">
        <v>5.5</v>
      </c>
      <c r="AA117" s="162" t="str">
        <f t="shared" ref="AA117:AA139" si="4">AA116</f>
        <v>Suite 5 CBI</v>
      </c>
    </row>
    <row r="118" spans="2:27" x14ac:dyDescent="0.25">
      <c r="B118" s="176">
        <v>2024</v>
      </c>
      <c r="C118" s="171">
        <v>16.149999797344208</v>
      </c>
      <c r="D118" s="171">
        <v>4.2749999463558197</v>
      </c>
      <c r="E118" s="171">
        <v>0</v>
      </c>
      <c r="F118" s="171">
        <v>0</v>
      </c>
      <c r="G118" s="171">
        <v>15.600000232458115</v>
      </c>
      <c r="H118" s="171">
        <v>0</v>
      </c>
      <c r="I118" s="171">
        <v>0.24899999052286148</v>
      </c>
      <c r="J118" s="171">
        <v>0</v>
      </c>
      <c r="K118" s="171">
        <v>0.40500001609325409</v>
      </c>
      <c r="L118" s="171">
        <v>2.9160000085830688</v>
      </c>
      <c r="M118" s="171">
        <v>0</v>
      </c>
      <c r="N118" s="171">
        <v>0</v>
      </c>
      <c r="O118" s="171">
        <v>0</v>
      </c>
      <c r="P118" s="171">
        <v>0.60000002384185791</v>
      </c>
      <c r="Q118" s="171">
        <v>2</v>
      </c>
      <c r="R118" s="171">
        <v>0</v>
      </c>
      <c r="S118" s="171">
        <v>0</v>
      </c>
      <c r="T118" s="171">
        <v>0</v>
      </c>
      <c r="U118" s="171">
        <v>0</v>
      </c>
      <c r="V118" s="171">
        <v>3.4000000506639476</v>
      </c>
      <c r="W118" s="171">
        <v>0.3000000044703483</v>
      </c>
      <c r="X118" s="171">
        <v>0</v>
      </c>
      <c r="Y118" s="171">
        <v>10.499999821186066</v>
      </c>
      <c r="Z118" s="171">
        <v>9</v>
      </c>
      <c r="AA118" s="162" t="str">
        <f t="shared" si="4"/>
        <v>Suite 5 CBI</v>
      </c>
    </row>
    <row r="119" spans="2:27" x14ac:dyDescent="0.25">
      <c r="B119" s="177">
        <v>2025</v>
      </c>
      <c r="C119" s="172">
        <v>16.149999797344208</v>
      </c>
      <c r="D119" s="172">
        <v>4.2749999463558197</v>
      </c>
      <c r="E119" s="172">
        <v>0</v>
      </c>
      <c r="F119" s="172">
        <v>0</v>
      </c>
      <c r="G119" s="172">
        <v>20.800000309944153</v>
      </c>
      <c r="H119" s="172">
        <v>18.80000028014183</v>
      </c>
      <c r="I119" s="172">
        <v>0.33199998736381531</v>
      </c>
      <c r="J119" s="172">
        <v>0</v>
      </c>
      <c r="K119" s="172">
        <v>0.67500002682209015</v>
      </c>
      <c r="L119" s="172">
        <v>4.8600000143051147</v>
      </c>
      <c r="M119" s="172">
        <v>0</v>
      </c>
      <c r="N119" s="172">
        <v>0</v>
      </c>
      <c r="O119" s="172">
        <v>0</v>
      </c>
      <c r="P119" s="172">
        <v>4.8000001907348633</v>
      </c>
      <c r="Q119" s="172">
        <v>2.75</v>
      </c>
      <c r="R119" s="172">
        <v>0</v>
      </c>
      <c r="S119" s="172">
        <v>0</v>
      </c>
      <c r="T119" s="172">
        <v>0</v>
      </c>
      <c r="U119" s="172">
        <v>0</v>
      </c>
      <c r="V119" s="172">
        <v>4.6000000685453406</v>
      </c>
      <c r="W119" s="172">
        <v>0.40000000596046442</v>
      </c>
      <c r="X119" s="172">
        <v>0</v>
      </c>
      <c r="Y119" s="172">
        <v>15.399999737739563</v>
      </c>
      <c r="Z119" s="172">
        <v>13</v>
      </c>
      <c r="AA119" s="162" t="str">
        <f t="shared" si="4"/>
        <v>Suite 5 CBI</v>
      </c>
    </row>
    <row r="120" spans="2:27" x14ac:dyDescent="0.25">
      <c r="B120" s="176">
        <v>2026</v>
      </c>
      <c r="C120" s="171">
        <v>16.149999797344208</v>
      </c>
      <c r="D120" s="171">
        <v>4.2749999463558197</v>
      </c>
      <c r="E120" s="171">
        <v>0</v>
      </c>
      <c r="F120" s="171">
        <v>0</v>
      </c>
      <c r="G120" s="171">
        <v>20.800000309944153</v>
      </c>
      <c r="H120" s="171">
        <v>18.80000028014183</v>
      </c>
      <c r="I120" s="171">
        <v>0.33199998736381531</v>
      </c>
      <c r="J120" s="171">
        <v>0</v>
      </c>
      <c r="K120" s="171">
        <v>0.67500002682209015</v>
      </c>
      <c r="L120" s="171">
        <v>4.8600000143051147</v>
      </c>
      <c r="M120" s="171">
        <v>0</v>
      </c>
      <c r="N120" s="171">
        <v>0</v>
      </c>
      <c r="O120" s="171">
        <v>0</v>
      </c>
      <c r="P120" s="171">
        <v>4.8000001907348633</v>
      </c>
      <c r="Q120" s="171">
        <v>2.75</v>
      </c>
      <c r="R120" s="171">
        <v>0</v>
      </c>
      <c r="S120" s="171">
        <v>0</v>
      </c>
      <c r="T120" s="171">
        <v>0</v>
      </c>
      <c r="U120" s="171">
        <v>0</v>
      </c>
      <c r="V120" s="171">
        <v>4.6000000685453406</v>
      </c>
      <c r="W120" s="171">
        <v>0.40000000596046442</v>
      </c>
      <c r="X120" s="171">
        <v>0</v>
      </c>
      <c r="Y120" s="171">
        <v>15.399999737739563</v>
      </c>
      <c r="Z120" s="171">
        <v>13</v>
      </c>
      <c r="AA120" s="162" t="str">
        <f t="shared" si="4"/>
        <v>Suite 5 CBI</v>
      </c>
    </row>
    <row r="121" spans="2:27" x14ac:dyDescent="0.25">
      <c r="B121" s="177">
        <v>2027</v>
      </c>
      <c r="C121" s="172">
        <v>16.149999797344208</v>
      </c>
      <c r="D121" s="172">
        <v>4.2749999463558197</v>
      </c>
      <c r="E121" s="172">
        <v>0</v>
      </c>
      <c r="F121" s="172">
        <v>0</v>
      </c>
      <c r="G121" s="172">
        <v>20.800000309944153</v>
      </c>
      <c r="H121" s="172">
        <v>18.80000028014183</v>
      </c>
      <c r="I121" s="172">
        <v>0.33199998736381531</v>
      </c>
      <c r="J121" s="172">
        <v>0</v>
      </c>
      <c r="K121" s="172">
        <v>0.67500002682209015</v>
      </c>
      <c r="L121" s="172">
        <v>4.8600000143051147</v>
      </c>
      <c r="M121" s="172">
        <v>0</v>
      </c>
      <c r="N121" s="172">
        <v>0</v>
      </c>
      <c r="O121" s="172">
        <v>0</v>
      </c>
      <c r="P121" s="172">
        <v>4.8000001907348633</v>
      </c>
      <c r="Q121" s="172">
        <v>2.75</v>
      </c>
      <c r="R121" s="172">
        <v>0</v>
      </c>
      <c r="S121" s="172">
        <v>0</v>
      </c>
      <c r="T121" s="172">
        <v>0</v>
      </c>
      <c r="U121" s="172">
        <v>0</v>
      </c>
      <c r="V121" s="172">
        <v>4.6000000685453406</v>
      </c>
      <c r="W121" s="172">
        <v>0.40000000596046442</v>
      </c>
      <c r="X121" s="172">
        <v>0</v>
      </c>
      <c r="Y121" s="172">
        <v>15.399999737739563</v>
      </c>
      <c r="Z121" s="172">
        <v>13</v>
      </c>
      <c r="AA121" s="162" t="str">
        <f t="shared" si="4"/>
        <v>Suite 5 CBI</v>
      </c>
    </row>
    <row r="122" spans="2:27" x14ac:dyDescent="0.25">
      <c r="B122" s="176">
        <v>2028</v>
      </c>
      <c r="C122" s="171">
        <v>16.149999797344208</v>
      </c>
      <c r="D122" s="171">
        <v>4.2749999463558197</v>
      </c>
      <c r="E122" s="171">
        <v>0</v>
      </c>
      <c r="F122" s="171">
        <v>0</v>
      </c>
      <c r="G122" s="171">
        <v>20.800000309944153</v>
      </c>
      <c r="H122" s="171">
        <v>18.80000028014183</v>
      </c>
      <c r="I122" s="171">
        <v>0.33199998736381531</v>
      </c>
      <c r="J122" s="171">
        <v>0</v>
      </c>
      <c r="K122" s="171">
        <v>0.67500002682209015</v>
      </c>
      <c r="L122" s="171">
        <v>4.8600000143051147</v>
      </c>
      <c r="M122" s="171">
        <v>0</v>
      </c>
      <c r="N122" s="171">
        <v>0</v>
      </c>
      <c r="O122" s="171">
        <v>0</v>
      </c>
      <c r="P122" s="171">
        <v>4.8000001907348633</v>
      </c>
      <c r="Q122" s="171">
        <v>2.75</v>
      </c>
      <c r="R122" s="171">
        <v>0</v>
      </c>
      <c r="S122" s="171">
        <v>0</v>
      </c>
      <c r="T122" s="171">
        <v>0</v>
      </c>
      <c r="U122" s="171">
        <v>0</v>
      </c>
      <c r="V122" s="171">
        <v>4.6000000685453406</v>
      </c>
      <c r="W122" s="171">
        <v>0.40000000596046442</v>
      </c>
      <c r="X122" s="171">
        <v>0</v>
      </c>
      <c r="Y122" s="171">
        <v>15.399999737739563</v>
      </c>
      <c r="Z122" s="171">
        <v>13</v>
      </c>
      <c r="AA122" s="162" t="str">
        <f t="shared" si="4"/>
        <v>Suite 5 CBI</v>
      </c>
    </row>
    <row r="123" spans="2:27" x14ac:dyDescent="0.25">
      <c r="B123" s="177">
        <v>2029</v>
      </c>
      <c r="C123" s="172">
        <v>16.149999797344208</v>
      </c>
      <c r="D123" s="172">
        <v>4.2749999463558197</v>
      </c>
      <c r="E123" s="172">
        <v>0</v>
      </c>
      <c r="F123" s="172">
        <v>0</v>
      </c>
      <c r="G123" s="172">
        <v>20.800000309944153</v>
      </c>
      <c r="H123" s="172">
        <v>18.80000028014183</v>
      </c>
      <c r="I123" s="172">
        <v>0.33199998736381531</v>
      </c>
      <c r="J123" s="172">
        <v>0</v>
      </c>
      <c r="K123" s="172">
        <v>0.67500002682209015</v>
      </c>
      <c r="L123" s="172">
        <v>4.8600000143051147</v>
      </c>
      <c r="M123" s="172">
        <v>0</v>
      </c>
      <c r="N123" s="172">
        <v>0</v>
      </c>
      <c r="O123" s="172">
        <v>0</v>
      </c>
      <c r="P123" s="172">
        <v>4.8000001907348633</v>
      </c>
      <c r="Q123" s="172">
        <v>2.75</v>
      </c>
      <c r="R123" s="172">
        <v>0</v>
      </c>
      <c r="S123" s="172">
        <v>0</v>
      </c>
      <c r="T123" s="172">
        <v>0</v>
      </c>
      <c r="U123" s="172">
        <v>0</v>
      </c>
      <c r="V123" s="172">
        <v>4.6000000685453406</v>
      </c>
      <c r="W123" s="172">
        <v>0.40000000596046442</v>
      </c>
      <c r="X123" s="172">
        <v>0</v>
      </c>
      <c r="Y123" s="172">
        <v>15.399999737739563</v>
      </c>
      <c r="Z123" s="172">
        <v>13</v>
      </c>
      <c r="AA123" s="162" t="str">
        <f t="shared" si="4"/>
        <v>Suite 5 CBI</v>
      </c>
    </row>
    <row r="124" spans="2:27" x14ac:dyDescent="0.25">
      <c r="B124" s="176">
        <v>2030</v>
      </c>
      <c r="C124" s="171">
        <v>16.149999797344208</v>
      </c>
      <c r="D124" s="171">
        <v>4.2749999463558197</v>
      </c>
      <c r="E124" s="171">
        <v>0</v>
      </c>
      <c r="F124" s="171">
        <v>0</v>
      </c>
      <c r="G124" s="171">
        <v>20.800000309944153</v>
      </c>
      <c r="H124" s="171">
        <v>18.80000028014183</v>
      </c>
      <c r="I124" s="171">
        <v>0.33199998736381531</v>
      </c>
      <c r="J124" s="171">
        <v>0</v>
      </c>
      <c r="K124" s="171">
        <v>0.67500002682209015</v>
      </c>
      <c r="L124" s="171">
        <v>4.8600000143051147</v>
      </c>
      <c r="M124" s="171">
        <v>0</v>
      </c>
      <c r="N124" s="171">
        <v>0</v>
      </c>
      <c r="O124" s="171">
        <v>0</v>
      </c>
      <c r="P124" s="171">
        <v>4.8000001907348633</v>
      </c>
      <c r="Q124" s="171">
        <v>2.75</v>
      </c>
      <c r="R124" s="171">
        <v>0</v>
      </c>
      <c r="S124" s="171">
        <v>0</v>
      </c>
      <c r="T124" s="171">
        <v>0</v>
      </c>
      <c r="U124" s="171">
        <v>0</v>
      </c>
      <c r="V124" s="171">
        <v>4.6000000685453406</v>
      </c>
      <c r="W124" s="171">
        <v>0.40000000596046442</v>
      </c>
      <c r="X124" s="171">
        <v>0</v>
      </c>
      <c r="Y124" s="171">
        <v>15.399999737739563</v>
      </c>
      <c r="Z124" s="171">
        <v>13</v>
      </c>
      <c r="AA124" s="162" t="str">
        <f t="shared" si="4"/>
        <v>Suite 5 CBI</v>
      </c>
    </row>
    <row r="125" spans="2:27" x14ac:dyDescent="0.25">
      <c r="B125" s="177">
        <v>2031</v>
      </c>
      <c r="C125" s="172">
        <v>16.149999797344208</v>
      </c>
      <c r="D125" s="172">
        <v>4.2749999463558197</v>
      </c>
      <c r="E125" s="172">
        <v>0</v>
      </c>
      <c r="F125" s="172">
        <v>0</v>
      </c>
      <c r="G125" s="172">
        <v>20.800000309944153</v>
      </c>
      <c r="H125" s="172">
        <v>18.80000028014183</v>
      </c>
      <c r="I125" s="172">
        <v>0.33199998736381531</v>
      </c>
      <c r="J125" s="172">
        <v>0</v>
      </c>
      <c r="K125" s="172">
        <v>0.67500002682209015</v>
      </c>
      <c r="L125" s="172">
        <v>4.8600000143051147</v>
      </c>
      <c r="M125" s="172">
        <v>0</v>
      </c>
      <c r="N125" s="172">
        <v>0</v>
      </c>
      <c r="O125" s="172">
        <v>0</v>
      </c>
      <c r="P125" s="172">
        <v>4.8000001907348633</v>
      </c>
      <c r="Q125" s="172">
        <v>2.75</v>
      </c>
      <c r="R125" s="172">
        <v>0</v>
      </c>
      <c r="S125" s="172">
        <v>0</v>
      </c>
      <c r="T125" s="172">
        <v>0</v>
      </c>
      <c r="U125" s="172">
        <v>0</v>
      </c>
      <c r="V125" s="172">
        <v>4.6000000685453406</v>
      </c>
      <c r="W125" s="172">
        <v>0.40000000596046442</v>
      </c>
      <c r="X125" s="172">
        <v>0</v>
      </c>
      <c r="Y125" s="172">
        <v>15.399999737739563</v>
      </c>
      <c r="Z125" s="172">
        <v>13</v>
      </c>
      <c r="AA125" s="162" t="str">
        <f t="shared" si="4"/>
        <v>Suite 5 CBI</v>
      </c>
    </row>
    <row r="126" spans="2:27" x14ac:dyDescent="0.25">
      <c r="B126" s="176">
        <v>2032</v>
      </c>
      <c r="C126" s="171">
        <v>16.149999797344208</v>
      </c>
      <c r="D126" s="171">
        <v>4.2749999463558197</v>
      </c>
      <c r="E126" s="171">
        <v>0</v>
      </c>
      <c r="F126" s="171">
        <v>0</v>
      </c>
      <c r="G126" s="171">
        <v>20.800000309944153</v>
      </c>
      <c r="H126" s="171">
        <v>18.80000028014183</v>
      </c>
      <c r="I126" s="171">
        <v>0.33199998736381531</v>
      </c>
      <c r="J126" s="171">
        <v>0</v>
      </c>
      <c r="K126" s="171">
        <v>0.67500002682209015</v>
      </c>
      <c r="L126" s="171">
        <v>4.8600000143051147</v>
      </c>
      <c r="M126" s="171">
        <v>0</v>
      </c>
      <c r="N126" s="171">
        <v>0</v>
      </c>
      <c r="O126" s="171">
        <v>0</v>
      </c>
      <c r="P126" s="171">
        <v>4.8000001907348633</v>
      </c>
      <c r="Q126" s="171">
        <v>2.75</v>
      </c>
      <c r="R126" s="171">
        <v>0</v>
      </c>
      <c r="S126" s="171">
        <v>0</v>
      </c>
      <c r="T126" s="171">
        <v>0</v>
      </c>
      <c r="U126" s="171">
        <v>0</v>
      </c>
      <c r="V126" s="171">
        <v>4.6000000685453406</v>
      </c>
      <c r="W126" s="171">
        <v>0.40000000596046442</v>
      </c>
      <c r="X126" s="171">
        <v>0</v>
      </c>
      <c r="Y126" s="171">
        <v>15.399999737739563</v>
      </c>
      <c r="Z126" s="171">
        <v>13</v>
      </c>
      <c r="AA126" s="162" t="str">
        <f t="shared" si="4"/>
        <v>Suite 5 CBI</v>
      </c>
    </row>
    <row r="127" spans="2:27" x14ac:dyDescent="0.25">
      <c r="B127" s="177">
        <v>2033</v>
      </c>
      <c r="C127" s="172">
        <v>16.149999797344208</v>
      </c>
      <c r="D127" s="172">
        <v>4.2749999463558197</v>
      </c>
      <c r="E127" s="172">
        <v>0</v>
      </c>
      <c r="F127" s="172">
        <v>0</v>
      </c>
      <c r="G127" s="172">
        <v>20.800000309944153</v>
      </c>
      <c r="H127" s="172">
        <v>18.80000028014183</v>
      </c>
      <c r="I127" s="172">
        <v>0.33199998736381531</v>
      </c>
      <c r="J127" s="172">
        <v>0</v>
      </c>
      <c r="K127" s="172">
        <v>0.67500002682209015</v>
      </c>
      <c r="L127" s="172">
        <v>4.8600000143051147</v>
      </c>
      <c r="M127" s="172">
        <v>0</v>
      </c>
      <c r="N127" s="172">
        <v>0</v>
      </c>
      <c r="O127" s="172">
        <v>0</v>
      </c>
      <c r="P127" s="172">
        <v>4.8000001907348633</v>
      </c>
      <c r="Q127" s="172">
        <v>2.75</v>
      </c>
      <c r="R127" s="172">
        <v>0</v>
      </c>
      <c r="S127" s="172">
        <v>0</v>
      </c>
      <c r="T127" s="172">
        <v>0</v>
      </c>
      <c r="U127" s="172">
        <v>0</v>
      </c>
      <c r="V127" s="172">
        <v>4.6000000685453406</v>
      </c>
      <c r="W127" s="172">
        <v>0.40000000596046442</v>
      </c>
      <c r="X127" s="172">
        <v>0</v>
      </c>
      <c r="Y127" s="172">
        <v>15.399999737739563</v>
      </c>
      <c r="Z127" s="172">
        <v>13</v>
      </c>
      <c r="AA127" s="162" t="str">
        <f t="shared" si="4"/>
        <v>Suite 5 CBI</v>
      </c>
    </row>
    <row r="128" spans="2:27" x14ac:dyDescent="0.25">
      <c r="B128" s="176">
        <v>2034</v>
      </c>
      <c r="C128" s="171">
        <v>16.149999797344208</v>
      </c>
      <c r="D128" s="171">
        <v>4.2749999463558197</v>
      </c>
      <c r="E128" s="171">
        <v>0</v>
      </c>
      <c r="F128" s="171">
        <v>0</v>
      </c>
      <c r="G128" s="171">
        <v>20.800000309944153</v>
      </c>
      <c r="H128" s="171">
        <v>18.80000028014183</v>
      </c>
      <c r="I128" s="171">
        <v>0.33199998736381531</v>
      </c>
      <c r="J128" s="171">
        <v>0</v>
      </c>
      <c r="K128" s="171">
        <v>0.67500002682209015</v>
      </c>
      <c r="L128" s="171">
        <v>4.8600000143051147</v>
      </c>
      <c r="M128" s="171">
        <v>0</v>
      </c>
      <c r="N128" s="171">
        <v>0</v>
      </c>
      <c r="O128" s="171">
        <v>0</v>
      </c>
      <c r="P128" s="171">
        <v>4.8000001907348633</v>
      </c>
      <c r="Q128" s="171">
        <v>2.75</v>
      </c>
      <c r="R128" s="171">
        <v>0</v>
      </c>
      <c r="S128" s="171">
        <v>0</v>
      </c>
      <c r="T128" s="171">
        <v>0</v>
      </c>
      <c r="U128" s="171">
        <v>0</v>
      </c>
      <c r="V128" s="171">
        <v>4.6000000685453406</v>
      </c>
      <c r="W128" s="171">
        <v>0.40000000596046442</v>
      </c>
      <c r="X128" s="171">
        <v>0</v>
      </c>
      <c r="Y128" s="171">
        <v>15.399999737739563</v>
      </c>
      <c r="Z128" s="171">
        <v>13</v>
      </c>
      <c r="AA128" s="162" t="str">
        <f t="shared" si="4"/>
        <v>Suite 5 CBI</v>
      </c>
    </row>
    <row r="129" spans="2:27" x14ac:dyDescent="0.25">
      <c r="B129" s="177">
        <v>2035</v>
      </c>
      <c r="C129" s="172">
        <v>16.149999797344208</v>
      </c>
      <c r="D129" s="172">
        <v>4.2749999463558197</v>
      </c>
      <c r="E129" s="172">
        <v>0</v>
      </c>
      <c r="F129" s="172">
        <v>0</v>
      </c>
      <c r="G129" s="172">
        <v>20.800000309944153</v>
      </c>
      <c r="H129" s="172">
        <v>18.80000028014183</v>
      </c>
      <c r="I129" s="172">
        <v>0.33199998736381531</v>
      </c>
      <c r="J129" s="172">
        <v>0</v>
      </c>
      <c r="K129" s="172">
        <v>0.67500002682209015</v>
      </c>
      <c r="L129" s="172">
        <v>4.8600000143051147</v>
      </c>
      <c r="M129" s="172">
        <v>0</v>
      </c>
      <c r="N129" s="172">
        <v>0</v>
      </c>
      <c r="O129" s="172">
        <v>0</v>
      </c>
      <c r="P129" s="172">
        <v>4.8000001907348633</v>
      </c>
      <c r="Q129" s="172">
        <v>2.75</v>
      </c>
      <c r="R129" s="172">
        <v>0</v>
      </c>
      <c r="S129" s="172">
        <v>0</v>
      </c>
      <c r="T129" s="172">
        <v>0</v>
      </c>
      <c r="U129" s="172">
        <v>0</v>
      </c>
      <c r="V129" s="172">
        <v>4.6000000685453406</v>
      </c>
      <c r="W129" s="172">
        <v>0.40000000596046442</v>
      </c>
      <c r="X129" s="172">
        <v>0</v>
      </c>
      <c r="Y129" s="172">
        <v>15.399999737739563</v>
      </c>
      <c r="Z129" s="172">
        <v>13</v>
      </c>
      <c r="AA129" s="162" t="str">
        <f t="shared" si="4"/>
        <v>Suite 5 CBI</v>
      </c>
    </row>
    <row r="130" spans="2:27" x14ac:dyDescent="0.25">
      <c r="B130" s="176">
        <v>2036</v>
      </c>
      <c r="C130" s="171">
        <v>16.149999797344208</v>
      </c>
      <c r="D130" s="171">
        <v>4.2749999463558197</v>
      </c>
      <c r="E130" s="171">
        <v>0</v>
      </c>
      <c r="F130" s="171">
        <v>0</v>
      </c>
      <c r="G130" s="171">
        <v>20.800000309944153</v>
      </c>
      <c r="H130" s="171">
        <v>18.80000028014183</v>
      </c>
      <c r="I130" s="171">
        <v>0.33199998736381531</v>
      </c>
      <c r="J130" s="171">
        <v>0</v>
      </c>
      <c r="K130" s="171">
        <v>0.67500002682209015</v>
      </c>
      <c r="L130" s="171">
        <v>4.8600000143051147</v>
      </c>
      <c r="M130" s="171">
        <v>0</v>
      </c>
      <c r="N130" s="171">
        <v>0</v>
      </c>
      <c r="O130" s="171">
        <v>0</v>
      </c>
      <c r="P130" s="171">
        <v>4.8000001907348633</v>
      </c>
      <c r="Q130" s="171">
        <v>2.75</v>
      </c>
      <c r="R130" s="171">
        <v>0</v>
      </c>
      <c r="S130" s="171">
        <v>0</v>
      </c>
      <c r="T130" s="171">
        <v>0</v>
      </c>
      <c r="U130" s="171">
        <v>0</v>
      </c>
      <c r="V130" s="171">
        <v>4.6000000685453406</v>
      </c>
      <c r="W130" s="171">
        <v>0.40000000596046442</v>
      </c>
      <c r="X130" s="171">
        <v>0</v>
      </c>
      <c r="Y130" s="171">
        <v>15.399999737739563</v>
      </c>
      <c r="Z130" s="171">
        <v>13</v>
      </c>
      <c r="AA130" s="162" t="str">
        <f t="shared" si="4"/>
        <v>Suite 5 CBI</v>
      </c>
    </row>
    <row r="131" spans="2:27" x14ac:dyDescent="0.25">
      <c r="B131" s="177">
        <v>2037</v>
      </c>
      <c r="C131" s="172">
        <v>16.149999797344208</v>
      </c>
      <c r="D131" s="172">
        <v>4.2749999463558197</v>
      </c>
      <c r="E131" s="172">
        <v>0</v>
      </c>
      <c r="F131" s="172">
        <v>0</v>
      </c>
      <c r="G131" s="172">
        <v>20.800000309944153</v>
      </c>
      <c r="H131" s="172">
        <v>18.80000028014183</v>
      </c>
      <c r="I131" s="172">
        <v>0.33199998736381531</v>
      </c>
      <c r="J131" s="172">
        <v>0</v>
      </c>
      <c r="K131" s="172">
        <v>0.67500002682209015</v>
      </c>
      <c r="L131" s="172">
        <v>4.8600000143051147</v>
      </c>
      <c r="M131" s="172">
        <v>0</v>
      </c>
      <c r="N131" s="172">
        <v>0</v>
      </c>
      <c r="O131" s="172">
        <v>0</v>
      </c>
      <c r="P131" s="172">
        <v>4.8000001907348633</v>
      </c>
      <c r="Q131" s="172">
        <v>2.75</v>
      </c>
      <c r="R131" s="172">
        <v>0</v>
      </c>
      <c r="S131" s="172">
        <v>0</v>
      </c>
      <c r="T131" s="172">
        <v>0</v>
      </c>
      <c r="U131" s="172">
        <v>0</v>
      </c>
      <c r="V131" s="172">
        <v>4.6000000685453406</v>
      </c>
      <c r="W131" s="172">
        <v>0.40000000596046442</v>
      </c>
      <c r="X131" s="172">
        <v>0</v>
      </c>
      <c r="Y131" s="172">
        <v>15.399999737739563</v>
      </c>
      <c r="Z131" s="172">
        <v>13</v>
      </c>
      <c r="AA131" s="162" t="str">
        <f t="shared" si="4"/>
        <v>Suite 5 CBI</v>
      </c>
    </row>
    <row r="132" spans="2:27" x14ac:dyDescent="0.25">
      <c r="B132" s="176">
        <v>2038</v>
      </c>
      <c r="C132" s="171">
        <v>16.149999797344208</v>
      </c>
      <c r="D132" s="171">
        <v>4.2749999463558197</v>
      </c>
      <c r="E132" s="171">
        <v>0</v>
      </c>
      <c r="F132" s="171">
        <v>0</v>
      </c>
      <c r="G132" s="171">
        <v>20.800000309944153</v>
      </c>
      <c r="H132" s="171">
        <v>18.80000028014183</v>
      </c>
      <c r="I132" s="171">
        <v>0.33199998736381531</v>
      </c>
      <c r="J132" s="171">
        <v>0</v>
      </c>
      <c r="K132" s="171">
        <v>0.67500002682209015</v>
      </c>
      <c r="L132" s="171">
        <v>4.8600000143051147</v>
      </c>
      <c r="M132" s="171">
        <v>0</v>
      </c>
      <c r="N132" s="171">
        <v>0</v>
      </c>
      <c r="O132" s="171">
        <v>0</v>
      </c>
      <c r="P132" s="171">
        <v>4.8000001907348633</v>
      </c>
      <c r="Q132" s="171">
        <v>2.75</v>
      </c>
      <c r="R132" s="171">
        <v>0</v>
      </c>
      <c r="S132" s="171">
        <v>0</v>
      </c>
      <c r="T132" s="171">
        <v>0</v>
      </c>
      <c r="U132" s="171">
        <v>0</v>
      </c>
      <c r="V132" s="171">
        <v>4.6000000685453406</v>
      </c>
      <c r="W132" s="171">
        <v>0.40000000596046442</v>
      </c>
      <c r="X132" s="171">
        <v>0</v>
      </c>
      <c r="Y132" s="171">
        <v>15.399999737739563</v>
      </c>
      <c r="Z132" s="171">
        <v>13</v>
      </c>
      <c r="AA132" s="162" t="str">
        <f t="shared" si="4"/>
        <v>Suite 5 CBI</v>
      </c>
    </row>
    <row r="133" spans="2:27" x14ac:dyDescent="0.25">
      <c r="B133" s="177">
        <v>2039</v>
      </c>
      <c r="C133" s="172">
        <v>16.149999797344208</v>
      </c>
      <c r="D133" s="172">
        <v>4.2749999463558197</v>
      </c>
      <c r="E133" s="172">
        <v>0</v>
      </c>
      <c r="F133" s="172">
        <v>0</v>
      </c>
      <c r="G133" s="172">
        <v>20.800000309944153</v>
      </c>
      <c r="H133" s="172">
        <v>18.80000028014183</v>
      </c>
      <c r="I133" s="172">
        <v>0.33199998736381531</v>
      </c>
      <c r="J133" s="172">
        <v>0</v>
      </c>
      <c r="K133" s="172">
        <v>0.67500002682209015</v>
      </c>
      <c r="L133" s="172">
        <v>4.8600000143051147</v>
      </c>
      <c r="M133" s="172">
        <v>0</v>
      </c>
      <c r="N133" s="172">
        <v>0</v>
      </c>
      <c r="O133" s="172">
        <v>0</v>
      </c>
      <c r="P133" s="172">
        <v>4.8000001907348633</v>
      </c>
      <c r="Q133" s="172">
        <v>2.75</v>
      </c>
      <c r="R133" s="172">
        <v>0</v>
      </c>
      <c r="S133" s="172">
        <v>0</v>
      </c>
      <c r="T133" s="172">
        <v>0</v>
      </c>
      <c r="U133" s="172">
        <v>0</v>
      </c>
      <c r="V133" s="172">
        <v>4.6000000685453406</v>
      </c>
      <c r="W133" s="172">
        <v>0.40000000596046442</v>
      </c>
      <c r="X133" s="172">
        <v>0</v>
      </c>
      <c r="Y133" s="172">
        <v>15.399999737739563</v>
      </c>
      <c r="Z133" s="172">
        <v>13</v>
      </c>
      <c r="AA133" s="162" t="str">
        <f t="shared" si="4"/>
        <v>Suite 5 CBI</v>
      </c>
    </row>
    <row r="134" spans="2:27" x14ac:dyDescent="0.25">
      <c r="B134" s="176">
        <v>2040</v>
      </c>
      <c r="C134" s="171">
        <v>16.149999797344208</v>
      </c>
      <c r="D134" s="171">
        <v>4.2749999463558197</v>
      </c>
      <c r="E134" s="171">
        <v>0</v>
      </c>
      <c r="F134" s="171">
        <v>0</v>
      </c>
      <c r="G134" s="171">
        <v>20.800000309944153</v>
      </c>
      <c r="H134" s="171">
        <v>18.80000028014183</v>
      </c>
      <c r="I134" s="171">
        <v>0.33199998736381531</v>
      </c>
      <c r="J134" s="171">
        <v>0</v>
      </c>
      <c r="K134" s="171">
        <v>0.67500002682209015</v>
      </c>
      <c r="L134" s="171">
        <v>4.8600000143051147</v>
      </c>
      <c r="M134" s="171">
        <v>0</v>
      </c>
      <c r="N134" s="171">
        <v>0</v>
      </c>
      <c r="O134" s="171">
        <v>0</v>
      </c>
      <c r="P134" s="171">
        <v>4.8000001907348633</v>
      </c>
      <c r="Q134" s="171">
        <v>2.75</v>
      </c>
      <c r="R134" s="171">
        <v>0</v>
      </c>
      <c r="S134" s="171">
        <v>0</v>
      </c>
      <c r="T134" s="171">
        <v>0</v>
      </c>
      <c r="U134" s="171">
        <v>0</v>
      </c>
      <c r="V134" s="171">
        <v>4.6000000685453406</v>
      </c>
      <c r="W134" s="171">
        <v>0.40000000596046442</v>
      </c>
      <c r="X134" s="171">
        <v>0</v>
      </c>
      <c r="Y134" s="171">
        <v>15.399999737739563</v>
      </c>
      <c r="Z134" s="171">
        <v>13</v>
      </c>
      <c r="AA134" s="162" t="str">
        <f t="shared" si="4"/>
        <v>Suite 5 CBI</v>
      </c>
    </row>
    <row r="135" spans="2:27" x14ac:dyDescent="0.25">
      <c r="B135" s="177">
        <v>2041</v>
      </c>
      <c r="C135" s="172">
        <v>16.149999797344208</v>
      </c>
      <c r="D135" s="172">
        <v>4.2749999463558197</v>
      </c>
      <c r="E135" s="172">
        <v>0</v>
      </c>
      <c r="F135" s="172">
        <v>0</v>
      </c>
      <c r="G135" s="172">
        <v>20.800000309944153</v>
      </c>
      <c r="H135" s="172">
        <v>18.80000028014183</v>
      </c>
      <c r="I135" s="172">
        <v>0.33199998736381531</v>
      </c>
      <c r="J135" s="172">
        <v>0</v>
      </c>
      <c r="K135" s="172">
        <v>0.67500002682209015</v>
      </c>
      <c r="L135" s="172">
        <v>4.8600000143051147</v>
      </c>
      <c r="M135" s="172">
        <v>0</v>
      </c>
      <c r="N135" s="172">
        <v>0</v>
      </c>
      <c r="O135" s="172">
        <v>0</v>
      </c>
      <c r="P135" s="172">
        <v>4.8000001907348633</v>
      </c>
      <c r="Q135" s="172">
        <v>2.75</v>
      </c>
      <c r="R135" s="172">
        <v>0</v>
      </c>
      <c r="S135" s="172">
        <v>0</v>
      </c>
      <c r="T135" s="172">
        <v>0</v>
      </c>
      <c r="U135" s="172">
        <v>0</v>
      </c>
      <c r="V135" s="172">
        <v>4.6000000685453406</v>
      </c>
      <c r="W135" s="172">
        <v>0.40000000596046442</v>
      </c>
      <c r="X135" s="172">
        <v>0</v>
      </c>
      <c r="Y135" s="172">
        <v>15.399999737739563</v>
      </c>
      <c r="Z135" s="172">
        <v>13</v>
      </c>
      <c r="AA135" s="162" t="str">
        <f t="shared" si="4"/>
        <v>Suite 5 CBI</v>
      </c>
    </row>
    <row r="136" spans="2:27" x14ac:dyDescent="0.25">
      <c r="B136" s="176">
        <v>2042</v>
      </c>
      <c r="C136" s="171">
        <v>16.149999797344208</v>
      </c>
      <c r="D136" s="171">
        <v>4.2749999463558197</v>
      </c>
      <c r="E136" s="171">
        <v>0</v>
      </c>
      <c r="F136" s="171">
        <v>0</v>
      </c>
      <c r="G136" s="171">
        <v>20.800000309944153</v>
      </c>
      <c r="H136" s="171">
        <v>18.80000028014183</v>
      </c>
      <c r="I136" s="171">
        <v>0.33199998736381531</v>
      </c>
      <c r="J136" s="171">
        <v>0</v>
      </c>
      <c r="K136" s="171">
        <v>0.67500002682209015</v>
      </c>
      <c r="L136" s="171">
        <v>4.8600000143051147</v>
      </c>
      <c r="M136" s="171">
        <v>0</v>
      </c>
      <c r="N136" s="171">
        <v>0</v>
      </c>
      <c r="O136" s="171">
        <v>0</v>
      </c>
      <c r="P136" s="171">
        <v>4.8000001907348633</v>
      </c>
      <c r="Q136" s="171">
        <v>2.75</v>
      </c>
      <c r="R136" s="171">
        <v>0</v>
      </c>
      <c r="S136" s="171">
        <v>0</v>
      </c>
      <c r="T136" s="171">
        <v>0</v>
      </c>
      <c r="U136" s="171">
        <v>0</v>
      </c>
      <c r="V136" s="171">
        <v>4.6000000685453406</v>
      </c>
      <c r="W136" s="171">
        <v>0.40000000596046442</v>
      </c>
      <c r="X136" s="171">
        <v>0</v>
      </c>
      <c r="Y136" s="171">
        <v>15.399999737739563</v>
      </c>
      <c r="Z136" s="171">
        <v>13</v>
      </c>
      <c r="AA136" s="162" t="str">
        <f t="shared" si="4"/>
        <v>Suite 5 CBI</v>
      </c>
    </row>
    <row r="137" spans="2:27" x14ac:dyDescent="0.25">
      <c r="B137" s="177">
        <v>2043</v>
      </c>
      <c r="C137" s="172">
        <v>16.149999797344208</v>
      </c>
      <c r="D137" s="172">
        <v>4.2749999463558197</v>
      </c>
      <c r="E137" s="172">
        <v>0</v>
      </c>
      <c r="F137" s="172">
        <v>0</v>
      </c>
      <c r="G137" s="172">
        <v>20.800000309944153</v>
      </c>
      <c r="H137" s="172">
        <v>18.80000028014183</v>
      </c>
      <c r="I137" s="172">
        <v>0.33199998736381531</v>
      </c>
      <c r="J137" s="172">
        <v>0</v>
      </c>
      <c r="K137" s="172">
        <v>0.67500002682209015</v>
      </c>
      <c r="L137" s="172">
        <v>4.8600000143051147</v>
      </c>
      <c r="M137" s="172">
        <v>0</v>
      </c>
      <c r="N137" s="172">
        <v>0</v>
      </c>
      <c r="O137" s="172">
        <v>0</v>
      </c>
      <c r="P137" s="172">
        <v>4.8000001907348633</v>
      </c>
      <c r="Q137" s="172">
        <v>2.75</v>
      </c>
      <c r="R137" s="172">
        <v>0</v>
      </c>
      <c r="S137" s="172">
        <v>0</v>
      </c>
      <c r="T137" s="172">
        <v>0</v>
      </c>
      <c r="U137" s="172">
        <v>0</v>
      </c>
      <c r="V137" s="172">
        <v>4.6000000685453406</v>
      </c>
      <c r="W137" s="172">
        <v>0.40000000596046442</v>
      </c>
      <c r="X137" s="172">
        <v>0</v>
      </c>
      <c r="Y137" s="172">
        <v>15.399999737739563</v>
      </c>
      <c r="Z137" s="172">
        <v>13</v>
      </c>
      <c r="AA137" s="162" t="str">
        <f t="shared" si="4"/>
        <v>Suite 5 CBI</v>
      </c>
    </row>
    <row r="138" spans="2:27" x14ac:dyDescent="0.25">
      <c r="B138" s="176">
        <v>2044</v>
      </c>
      <c r="C138" s="171">
        <v>16.149999797344208</v>
      </c>
      <c r="D138" s="171">
        <v>4.2749999463558197</v>
      </c>
      <c r="E138" s="171">
        <v>0</v>
      </c>
      <c r="F138" s="171">
        <v>0</v>
      </c>
      <c r="G138" s="171">
        <v>20.800000309944153</v>
      </c>
      <c r="H138" s="171">
        <v>18.80000028014183</v>
      </c>
      <c r="I138" s="171">
        <v>0.33199998736381531</v>
      </c>
      <c r="J138" s="171">
        <v>0</v>
      </c>
      <c r="K138" s="171">
        <v>0.67500002682209015</v>
      </c>
      <c r="L138" s="171">
        <v>4.8600000143051147</v>
      </c>
      <c r="M138" s="171">
        <v>0</v>
      </c>
      <c r="N138" s="171">
        <v>0</v>
      </c>
      <c r="O138" s="171">
        <v>0</v>
      </c>
      <c r="P138" s="171">
        <v>4.8000001907348633</v>
      </c>
      <c r="Q138" s="171">
        <v>2.75</v>
      </c>
      <c r="R138" s="171">
        <v>0</v>
      </c>
      <c r="S138" s="171">
        <v>0</v>
      </c>
      <c r="T138" s="171">
        <v>0</v>
      </c>
      <c r="U138" s="171">
        <v>0</v>
      </c>
      <c r="V138" s="171">
        <v>4.6000000685453406</v>
      </c>
      <c r="W138" s="171">
        <v>0.40000000596046442</v>
      </c>
      <c r="X138" s="171">
        <v>0</v>
      </c>
      <c r="Y138" s="171">
        <v>15.399999737739563</v>
      </c>
      <c r="Z138" s="171">
        <v>13</v>
      </c>
      <c r="AA138" s="162" t="str">
        <f t="shared" si="4"/>
        <v>Suite 5 CBI</v>
      </c>
    </row>
    <row r="139" spans="2:27" x14ac:dyDescent="0.25">
      <c r="B139" s="177">
        <v>2045</v>
      </c>
      <c r="C139" s="172">
        <v>16.149999797344208</v>
      </c>
      <c r="D139" s="172">
        <v>4.2749999463558197</v>
      </c>
      <c r="E139" s="172">
        <v>0</v>
      </c>
      <c r="F139" s="172">
        <v>0</v>
      </c>
      <c r="G139" s="172">
        <v>20.800000309944153</v>
      </c>
      <c r="H139" s="172">
        <v>18.80000028014183</v>
      </c>
      <c r="I139" s="172">
        <v>0.33199998736381531</v>
      </c>
      <c r="J139" s="172">
        <v>0</v>
      </c>
      <c r="K139" s="172">
        <v>0.67500002682209015</v>
      </c>
      <c r="L139" s="172">
        <v>4.8600000143051147</v>
      </c>
      <c r="M139" s="172">
        <v>0</v>
      </c>
      <c r="N139" s="172">
        <v>0</v>
      </c>
      <c r="O139" s="172">
        <v>0</v>
      </c>
      <c r="P139" s="172">
        <v>4.8000001907348633</v>
      </c>
      <c r="Q139" s="172">
        <v>2.75</v>
      </c>
      <c r="R139" s="172">
        <v>0</v>
      </c>
      <c r="S139" s="172">
        <v>0</v>
      </c>
      <c r="T139" s="172">
        <v>0</v>
      </c>
      <c r="U139" s="172">
        <v>0</v>
      </c>
      <c r="V139" s="172">
        <v>4.6000000685453406</v>
      </c>
      <c r="W139" s="172">
        <v>0.40000000596046442</v>
      </c>
      <c r="X139" s="172">
        <v>0</v>
      </c>
      <c r="Y139" s="172">
        <v>15.399999737739563</v>
      </c>
      <c r="Z139" s="172">
        <v>13</v>
      </c>
      <c r="AA139" s="162" t="str">
        <f t="shared" si="4"/>
        <v>Suite 5 CBI</v>
      </c>
    </row>
    <row r="140" spans="2:27" x14ac:dyDescent="0.25">
      <c r="AA140" s="162"/>
    </row>
    <row r="141" spans="2:27" x14ac:dyDescent="0.25">
      <c r="AA141" s="162"/>
    </row>
    <row r="142" spans="2:27" x14ac:dyDescent="0.25">
      <c r="B142" s="174" t="str">
        <f>'RAW DATA INPUTS &gt;&gt;&gt;'!C8</f>
        <v>Suite 6 CEIP Preferred Portfolio</v>
      </c>
      <c r="C142" s="164" t="s">
        <v>45</v>
      </c>
      <c r="D142" s="164" t="s">
        <v>45</v>
      </c>
      <c r="E142" s="164" t="s">
        <v>45</v>
      </c>
      <c r="F142" s="164" t="s">
        <v>45</v>
      </c>
      <c r="G142" s="164" t="s">
        <v>45</v>
      </c>
      <c r="H142" s="164" t="s">
        <v>45</v>
      </c>
      <c r="I142" s="164" t="s">
        <v>45</v>
      </c>
      <c r="J142" s="164" t="s">
        <v>45</v>
      </c>
      <c r="K142" s="164" t="s">
        <v>45</v>
      </c>
      <c r="L142" s="164" t="s">
        <v>45</v>
      </c>
      <c r="M142" s="165" t="s">
        <v>160</v>
      </c>
      <c r="N142" s="165" t="s">
        <v>160</v>
      </c>
      <c r="O142" s="165" t="s">
        <v>160</v>
      </c>
      <c r="P142" s="165" t="s">
        <v>160</v>
      </c>
      <c r="Q142" s="165" t="s">
        <v>160</v>
      </c>
      <c r="R142" s="165" t="s">
        <v>160</v>
      </c>
      <c r="S142" s="165" t="s">
        <v>160</v>
      </c>
      <c r="T142" s="165" t="s">
        <v>160</v>
      </c>
      <c r="U142" s="165" t="s">
        <v>160</v>
      </c>
      <c r="V142" s="165" t="s">
        <v>160</v>
      </c>
      <c r="W142" s="165" t="s">
        <v>160</v>
      </c>
      <c r="X142" s="165" t="s">
        <v>160</v>
      </c>
      <c r="Y142" s="166" t="s">
        <v>161</v>
      </c>
      <c r="Z142" s="166" t="s">
        <v>161</v>
      </c>
      <c r="AA142" s="162"/>
    </row>
    <row r="143" spans="2:27" ht="60" customHeight="1" x14ac:dyDescent="0.25">
      <c r="B143" s="175" t="s">
        <v>11</v>
      </c>
      <c r="C143" s="167" t="s">
        <v>162</v>
      </c>
      <c r="D143" s="167" t="s">
        <v>163</v>
      </c>
      <c r="E143" s="167" t="s">
        <v>164</v>
      </c>
      <c r="F143" s="167" t="s">
        <v>165</v>
      </c>
      <c r="G143" s="167" t="s">
        <v>166</v>
      </c>
      <c r="H143" s="167" t="s">
        <v>167</v>
      </c>
      <c r="I143" s="167" t="s">
        <v>168</v>
      </c>
      <c r="J143" s="167" t="s">
        <v>169</v>
      </c>
      <c r="K143" s="167" t="s">
        <v>170</v>
      </c>
      <c r="L143" s="167" t="s">
        <v>171</v>
      </c>
      <c r="M143" s="168" t="s">
        <v>172</v>
      </c>
      <c r="N143" s="168" t="s">
        <v>173</v>
      </c>
      <c r="O143" s="168" t="s">
        <v>174</v>
      </c>
      <c r="P143" s="168" t="s">
        <v>175</v>
      </c>
      <c r="Q143" s="168" t="s">
        <v>176</v>
      </c>
      <c r="R143" s="168" t="s">
        <v>177</v>
      </c>
      <c r="S143" s="168" t="s">
        <v>178</v>
      </c>
      <c r="T143" s="168" t="s">
        <v>179</v>
      </c>
      <c r="U143" s="168" t="s">
        <v>180</v>
      </c>
      <c r="V143" s="168" t="s">
        <v>181</v>
      </c>
      <c r="W143" s="168" t="s">
        <v>182</v>
      </c>
      <c r="X143" s="168" t="s">
        <v>183</v>
      </c>
      <c r="Y143" s="169" t="s">
        <v>184</v>
      </c>
      <c r="Z143" s="169" t="s">
        <v>185</v>
      </c>
      <c r="AA143" s="178" t="str">
        <f>B142</f>
        <v>Suite 6 CEIP Preferred Portfolio</v>
      </c>
    </row>
    <row r="144" spans="2:27" x14ac:dyDescent="0.25">
      <c r="B144" s="176">
        <v>2022</v>
      </c>
      <c r="C144" s="171">
        <v>5.6999999284744263</v>
      </c>
      <c r="D144" s="171">
        <v>1.4249999821186066</v>
      </c>
      <c r="E144" s="171">
        <v>0</v>
      </c>
      <c r="F144" s="171">
        <v>0</v>
      </c>
      <c r="G144" s="171">
        <v>0</v>
      </c>
      <c r="H144" s="171">
        <v>0</v>
      </c>
      <c r="I144" s="171">
        <v>0</v>
      </c>
      <c r="J144" s="171">
        <v>0</v>
      </c>
      <c r="K144" s="171">
        <v>0</v>
      </c>
      <c r="L144" s="171">
        <v>0</v>
      </c>
      <c r="M144" s="171">
        <v>0</v>
      </c>
      <c r="N144" s="171">
        <v>0</v>
      </c>
      <c r="O144" s="171">
        <v>0</v>
      </c>
      <c r="P144" s="171">
        <v>0</v>
      </c>
      <c r="Q144" s="171">
        <v>0</v>
      </c>
      <c r="R144" s="171">
        <v>0</v>
      </c>
      <c r="S144" s="171">
        <v>0</v>
      </c>
      <c r="T144" s="171">
        <v>0</v>
      </c>
      <c r="U144" s="171">
        <v>0</v>
      </c>
      <c r="V144" s="171">
        <v>0</v>
      </c>
      <c r="W144" s="171">
        <v>0</v>
      </c>
      <c r="X144" s="171">
        <v>0</v>
      </c>
      <c r="Y144" s="171">
        <v>0</v>
      </c>
      <c r="Z144" s="171">
        <v>0</v>
      </c>
      <c r="AA144" s="162" t="str">
        <f>AA143</f>
        <v>Suite 6 CEIP Preferred Portfolio</v>
      </c>
    </row>
    <row r="145" spans="2:27" x14ac:dyDescent="0.25">
      <c r="B145" s="177">
        <v>2023</v>
      </c>
      <c r="C145" s="172">
        <v>10.449999868869781</v>
      </c>
      <c r="D145" s="172">
        <v>2.8499999642372131</v>
      </c>
      <c r="E145" s="172">
        <v>0</v>
      </c>
      <c r="F145" s="172">
        <v>3.700000055134296</v>
      </c>
      <c r="G145" s="172">
        <v>6.8000001013278961</v>
      </c>
      <c r="H145" s="172">
        <v>0</v>
      </c>
      <c r="I145" s="172">
        <v>8.2999996840953827E-2</v>
      </c>
      <c r="J145" s="172">
        <v>0.58099997788667679</v>
      </c>
      <c r="K145" s="172">
        <v>0.18000000715255737</v>
      </c>
      <c r="L145" s="172">
        <v>1.2960000038146973</v>
      </c>
      <c r="M145" s="172">
        <v>0</v>
      </c>
      <c r="N145" s="172">
        <v>0</v>
      </c>
      <c r="O145" s="172">
        <v>0</v>
      </c>
      <c r="P145" s="172">
        <v>0</v>
      </c>
      <c r="Q145" s="172">
        <v>0</v>
      </c>
      <c r="R145" s="172">
        <v>0</v>
      </c>
      <c r="S145" s="172">
        <v>0</v>
      </c>
      <c r="T145" s="172">
        <v>0</v>
      </c>
      <c r="U145" s="172">
        <v>0</v>
      </c>
      <c r="V145" s="172">
        <v>1.2000000178813932</v>
      </c>
      <c r="W145" s="172">
        <v>0.10000000149011611</v>
      </c>
      <c r="X145" s="172">
        <v>0</v>
      </c>
      <c r="Y145" s="172">
        <v>4.1999999284744263</v>
      </c>
      <c r="Z145" s="172">
        <v>3.5</v>
      </c>
      <c r="AA145" s="162" t="str">
        <f t="shared" ref="AA145:AA167" si="5">AA144</f>
        <v>Suite 6 CEIP Preferred Portfolio</v>
      </c>
    </row>
    <row r="146" spans="2:27" x14ac:dyDescent="0.25">
      <c r="B146" s="176">
        <v>2024</v>
      </c>
      <c r="C146" s="171">
        <v>16.149999797344208</v>
      </c>
      <c r="D146" s="171">
        <v>4.2749999463558197</v>
      </c>
      <c r="E146" s="171">
        <v>0</v>
      </c>
      <c r="F146" s="171">
        <v>7.4000001102685919</v>
      </c>
      <c r="G146" s="171">
        <v>13.600000202655792</v>
      </c>
      <c r="H146" s="171">
        <v>0</v>
      </c>
      <c r="I146" s="171">
        <v>0.16599999368190765</v>
      </c>
      <c r="J146" s="171">
        <v>1.1619999557733536</v>
      </c>
      <c r="K146" s="171">
        <v>0.40500001609325409</v>
      </c>
      <c r="L146" s="171">
        <v>2.9160000085830688</v>
      </c>
      <c r="M146" s="171">
        <v>0</v>
      </c>
      <c r="N146" s="171">
        <v>0</v>
      </c>
      <c r="O146" s="171">
        <v>0</v>
      </c>
      <c r="P146" s="171">
        <v>1.8000000715255737</v>
      </c>
      <c r="Q146" s="171">
        <v>0</v>
      </c>
      <c r="R146" s="171">
        <v>0</v>
      </c>
      <c r="S146" s="171">
        <v>0</v>
      </c>
      <c r="T146" s="171">
        <v>0</v>
      </c>
      <c r="U146" s="171">
        <v>0</v>
      </c>
      <c r="V146" s="171">
        <v>2.5000000372529025</v>
      </c>
      <c r="W146" s="171">
        <v>0.20000000298023221</v>
      </c>
      <c r="X146" s="171">
        <v>0</v>
      </c>
      <c r="Y146" s="171">
        <v>9.0999998450279236</v>
      </c>
      <c r="Z146" s="171">
        <v>7.5</v>
      </c>
      <c r="AA146" s="162" t="str">
        <f t="shared" si="5"/>
        <v>Suite 6 CEIP Preferred Portfolio</v>
      </c>
    </row>
    <row r="147" spans="2:27" x14ac:dyDescent="0.25">
      <c r="B147" s="177">
        <v>2025</v>
      </c>
      <c r="C147" s="172">
        <v>16.149999797344208</v>
      </c>
      <c r="D147" s="172">
        <v>4.2749999463558197</v>
      </c>
      <c r="E147" s="172">
        <v>5.2249999344348907</v>
      </c>
      <c r="F147" s="172">
        <v>11.100000165402887</v>
      </c>
      <c r="G147" s="172">
        <v>20.400000303983688</v>
      </c>
      <c r="H147" s="172">
        <v>0</v>
      </c>
      <c r="I147" s="172">
        <v>0.24899999052286148</v>
      </c>
      <c r="J147" s="172">
        <v>1.7429999336600304</v>
      </c>
      <c r="K147" s="172">
        <v>0.67500002682209015</v>
      </c>
      <c r="L147" s="172">
        <v>4.8600000143051147</v>
      </c>
      <c r="M147" s="172">
        <v>0</v>
      </c>
      <c r="N147" s="172">
        <v>0</v>
      </c>
      <c r="O147" s="172">
        <v>0</v>
      </c>
      <c r="P147" s="172">
        <v>9.0000003576278687</v>
      </c>
      <c r="Q147" s="172">
        <v>0</v>
      </c>
      <c r="R147" s="172">
        <v>0</v>
      </c>
      <c r="S147" s="172">
        <v>0</v>
      </c>
      <c r="T147" s="172">
        <v>0</v>
      </c>
      <c r="U147" s="172">
        <v>0</v>
      </c>
      <c r="V147" s="172">
        <v>3.8000000566244121</v>
      </c>
      <c r="W147" s="172">
        <v>0.3000000044703483</v>
      </c>
      <c r="X147" s="172">
        <v>0</v>
      </c>
      <c r="Y147" s="172">
        <v>14.699999749660492</v>
      </c>
      <c r="Z147" s="172">
        <v>12.5</v>
      </c>
      <c r="AA147" s="162" t="str">
        <f t="shared" si="5"/>
        <v>Suite 6 CEIP Preferred Portfolio</v>
      </c>
    </row>
    <row r="148" spans="2:27" x14ac:dyDescent="0.25">
      <c r="B148" s="176">
        <v>2026</v>
      </c>
      <c r="C148" s="171">
        <v>16.149999797344208</v>
      </c>
      <c r="D148" s="171">
        <v>4.2749999463558197</v>
      </c>
      <c r="E148" s="171">
        <v>5.2249999344348907</v>
      </c>
      <c r="F148" s="171">
        <v>11.100000165402887</v>
      </c>
      <c r="G148" s="171">
        <v>20.400000303983688</v>
      </c>
      <c r="H148" s="171">
        <v>0</v>
      </c>
      <c r="I148" s="171">
        <v>0.24899999052286148</v>
      </c>
      <c r="J148" s="171">
        <v>1.7429999336600304</v>
      </c>
      <c r="K148" s="171">
        <v>0.67500002682209015</v>
      </c>
      <c r="L148" s="171">
        <v>4.8600000143051147</v>
      </c>
      <c r="M148" s="171">
        <v>0</v>
      </c>
      <c r="N148" s="171">
        <v>0</v>
      </c>
      <c r="O148" s="171">
        <v>0</v>
      </c>
      <c r="P148" s="171">
        <v>9.0000003576278687</v>
      </c>
      <c r="Q148" s="171">
        <v>0</v>
      </c>
      <c r="R148" s="171">
        <v>0</v>
      </c>
      <c r="S148" s="171">
        <v>0</v>
      </c>
      <c r="T148" s="171">
        <v>0</v>
      </c>
      <c r="U148" s="171">
        <v>0</v>
      </c>
      <c r="V148" s="171">
        <v>3.8000000566244121</v>
      </c>
      <c r="W148" s="171">
        <v>0.3000000044703483</v>
      </c>
      <c r="X148" s="171">
        <v>0</v>
      </c>
      <c r="Y148" s="171">
        <v>14.699999749660492</v>
      </c>
      <c r="Z148" s="171">
        <v>12.5</v>
      </c>
      <c r="AA148" s="162" t="str">
        <f t="shared" si="5"/>
        <v>Suite 6 CEIP Preferred Portfolio</v>
      </c>
    </row>
    <row r="149" spans="2:27" x14ac:dyDescent="0.25">
      <c r="B149" s="177">
        <v>2027</v>
      </c>
      <c r="C149" s="172">
        <v>16.149999797344208</v>
      </c>
      <c r="D149" s="172">
        <v>4.2749999463558197</v>
      </c>
      <c r="E149" s="172">
        <v>5.2249999344348907</v>
      </c>
      <c r="F149" s="172">
        <v>11.100000165402887</v>
      </c>
      <c r="G149" s="172">
        <v>20.400000303983688</v>
      </c>
      <c r="H149" s="172">
        <v>0</v>
      </c>
      <c r="I149" s="172">
        <v>0.24899999052286148</v>
      </c>
      <c r="J149" s="172">
        <v>1.7429999336600304</v>
      </c>
      <c r="K149" s="172">
        <v>0.67500002682209015</v>
      </c>
      <c r="L149" s="172">
        <v>4.8600000143051147</v>
      </c>
      <c r="M149" s="172">
        <v>0</v>
      </c>
      <c r="N149" s="172">
        <v>0</v>
      </c>
      <c r="O149" s="172">
        <v>0</v>
      </c>
      <c r="P149" s="172">
        <v>9.0000003576278687</v>
      </c>
      <c r="Q149" s="172">
        <v>0</v>
      </c>
      <c r="R149" s="172">
        <v>0</v>
      </c>
      <c r="S149" s="172">
        <v>0</v>
      </c>
      <c r="T149" s="172">
        <v>0</v>
      </c>
      <c r="U149" s="172">
        <v>0</v>
      </c>
      <c r="V149" s="172">
        <v>3.8000000566244121</v>
      </c>
      <c r="W149" s="172">
        <v>0.3000000044703483</v>
      </c>
      <c r="X149" s="172">
        <v>0</v>
      </c>
      <c r="Y149" s="172">
        <v>14.699999749660492</v>
      </c>
      <c r="Z149" s="172">
        <v>12.5</v>
      </c>
      <c r="AA149" s="162" t="str">
        <f t="shared" si="5"/>
        <v>Suite 6 CEIP Preferred Portfolio</v>
      </c>
    </row>
    <row r="150" spans="2:27" x14ac:dyDescent="0.25">
      <c r="B150" s="176">
        <v>2028</v>
      </c>
      <c r="C150" s="171">
        <v>16.149999797344208</v>
      </c>
      <c r="D150" s="171">
        <v>4.2749999463558197</v>
      </c>
      <c r="E150" s="171">
        <v>5.2249999344348907</v>
      </c>
      <c r="F150" s="171">
        <v>11.100000165402887</v>
      </c>
      <c r="G150" s="171">
        <v>20.400000303983688</v>
      </c>
      <c r="H150" s="171">
        <v>0</v>
      </c>
      <c r="I150" s="171">
        <v>0.24899999052286148</v>
      </c>
      <c r="J150" s="171">
        <v>1.7429999336600304</v>
      </c>
      <c r="K150" s="171">
        <v>0.67500002682209015</v>
      </c>
      <c r="L150" s="171">
        <v>4.8600000143051147</v>
      </c>
      <c r="M150" s="171">
        <v>0</v>
      </c>
      <c r="N150" s="171">
        <v>0</v>
      </c>
      <c r="O150" s="171">
        <v>0</v>
      </c>
      <c r="P150" s="171">
        <v>9.0000003576278687</v>
      </c>
      <c r="Q150" s="171">
        <v>0</v>
      </c>
      <c r="R150" s="171">
        <v>0</v>
      </c>
      <c r="S150" s="171">
        <v>0</v>
      </c>
      <c r="T150" s="171">
        <v>0</v>
      </c>
      <c r="U150" s="171">
        <v>0</v>
      </c>
      <c r="V150" s="171">
        <v>3.8000000566244121</v>
      </c>
      <c r="W150" s="171">
        <v>0.3000000044703483</v>
      </c>
      <c r="X150" s="171">
        <v>0</v>
      </c>
      <c r="Y150" s="171">
        <v>14.699999749660492</v>
      </c>
      <c r="Z150" s="171">
        <v>12.5</v>
      </c>
      <c r="AA150" s="162" t="str">
        <f t="shared" si="5"/>
        <v>Suite 6 CEIP Preferred Portfolio</v>
      </c>
    </row>
    <row r="151" spans="2:27" x14ac:dyDescent="0.25">
      <c r="B151" s="177">
        <v>2029</v>
      </c>
      <c r="C151" s="172">
        <v>16.149999797344208</v>
      </c>
      <c r="D151" s="172">
        <v>4.2749999463558197</v>
      </c>
      <c r="E151" s="172">
        <v>5.2249999344348907</v>
      </c>
      <c r="F151" s="172">
        <v>11.100000165402887</v>
      </c>
      <c r="G151" s="172">
        <v>20.400000303983688</v>
      </c>
      <c r="H151" s="172">
        <v>0</v>
      </c>
      <c r="I151" s="172">
        <v>0.24899999052286148</v>
      </c>
      <c r="J151" s="172">
        <v>1.7429999336600304</v>
      </c>
      <c r="K151" s="172">
        <v>0.67500002682209015</v>
      </c>
      <c r="L151" s="172">
        <v>4.8600000143051147</v>
      </c>
      <c r="M151" s="172">
        <v>0</v>
      </c>
      <c r="N151" s="172">
        <v>0</v>
      </c>
      <c r="O151" s="172">
        <v>0</v>
      </c>
      <c r="P151" s="172">
        <v>9.0000003576278687</v>
      </c>
      <c r="Q151" s="172">
        <v>0</v>
      </c>
      <c r="R151" s="172">
        <v>0</v>
      </c>
      <c r="S151" s="172">
        <v>0</v>
      </c>
      <c r="T151" s="172">
        <v>0</v>
      </c>
      <c r="U151" s="172">
        <v>0</v>
      </c>
      <c r="V151" s="172">
        <v>3.8000000566244121</v>
      </c>
      <c r="W151" s="172">
        <v>0.3000000044703483</v>
      </c>
      <c r="X151" s="172">
        <v>0</v>
      </c>
      <c r="Y151" s="172">
        <v>14.699999749660492</v>
      </c>
      <c r="Z151" s="172">
        <v>12.5</v>
      </c>
      <c r="AA151" s="162" t="str">
        <f t="shared" si="5"/>
        <v>Suite 6 CEIP Preferred Portfolio</v>
      </c>
    </row>
    <row r="152" spans="2:27" x14ac:dyDescent="0.25">
      <c r="B152" s="176">
        <v>2030</v>
      </c>
      <c r="C152" s="171">
        <v>16.149999797344208</v>
      </c>
      <c r="D152" s="171">
        <v>4.2749999463558197</v>
      </c>
      <c r="E152" s="171">
        <v>5.2249999344348907</v>
      </c>
      <c r="F152" s="171">
        <v>11.100000165402887</v>
      </c>
      <c r="G152" s="171">
        <v>20.400000303983688</v>
      </c>
      <c r="H152" s="171">
        <v>0</v>
      </c>
      <c r="I152" s="171">
        <v>0.24899999052286148</v>
      </c>
      <c r="J152" s="171">
        <v>1.7429999336600304</v>
      </c>
      <c r="K152" s="171">
        <v>0.67500002682209015</v>
      </c>
      <c r="L152" s="171">
        <v>4.8600000143051147</v>
      </c>
      <c r="M152" s="171">
        <v>0</v>
      </c>
      <c r="N152" s="171">
        <v>0</v>
      </c>
      <c r="O152" s="171">
        <v>0</v>
      </c>
      <c r="P152" s="171">
        <v>9.0000003576278687</v>
      </c>
      <c r="Q152" s="171">
        <v>0</v>
      </c>
      <c r="R152" s="171">
        <v>0</v>
      </c>
      <c r="S152" s="171">
        <v>0</v>
      </c>
      <c r="T152" s="171">
        <v>0</v>
      </c>
      <c r="U152" s="171">
        <v>0</v>
      </c>
      <c r="V152" s="171">
        <v>3.8000000566244121</v>
      </c>
      <c r="W152" s="171">
        <v>0.3000000044703483</v>
      </c>
      <c r="X152" s="171">
        <v>0</v>
      </c>
      <c r="Y152" s="171">
        <v>14.699999749660492</v>
      </c>
      <c r="Z152" s="171">
        <v>12.5</v>
      </c>
      <c r="AA152" s="162" t="str">
        <f t="shared" si="5"/>
        <v>Suite 6 CEIP Preferred Portfolio</v>
      </c>
    </row>
    <row r="153" spans="2:27" x14ac:dyDescent="0.25">
      <c r="B153" s="177">
        <v>2031</v>
      </c>
      <c r="C153" s="172">
        <v>16.149999797344208</v>
      </c>
      <c r="D153" s="172">
        <v>4.2749999463558197</v>
      </c>
      <c r="E153" s="172">
        <v>5.2249999344348907</v>
      </c>
      <c r="F153" s="172">
        <v>11.100000165402887</v>
      </c>
      <c r="G153" s="172">
        <v>20.400000303983688</v>
      </c>
      <c r="H153" s="172">
        <v>0</v>
      </c>
      <c r="I153" s="172">
        <v>0.24899999052286148</v>
      </c>
      <c r="J153" s="172">
        <v>1.7429999336600304</v>
      </c>
      <c r="K153" s="172">
        <v>0.67500002682209015</v>
      </c>
      <c r="L153" s="172">
        <v>4.8600000143051147</v>
      </c>
      <c r="M153" s="172">
        <v>0</v>
      </c>
      <c r="N153" s="172">
        <v>0</v>
      </c>
      <c r="O153" s="172">
        <v>0</v>
      </c>
      <c r="P153" s="172">
        <v>9.0000003576278687</v>
      </c>
      <c r="Q153" s="172">
        <v>0</v>
      </c>
      <c r="R153" s="172">
        <v>0</v>
      </c>
      <c r="S153" s="172">
        <v>0</v>
      </c>
      <c r="T153" s="172">
        <v>0</v>
      </c>
      <c r="U153" s="172">
        <v>0</v>
      </c>
      <c r="V153" s="172">
        <v>3.8000000566244121</v>
      </c>
      <c r="W153" s="172">
        <v>0.3000000044703483</v>
      </c>
      <c r="X153" s="172">
        <v>0</v>
      </c>
      <c r="Y153" s="172">
        <v>14.699999749660492</v>
      </c>
      <c r="Z153" s="172">
        <v>12.5</v>
      </c>
      <c r="AA153" s="162" t="str">
        <f t="shared" si="5"/>
        <v>Suite 6 CEIP Preferred Portfolio</v>
      </c>
    </row>
    <row r="154" spans="2:27" x14ac:dyDescent="0.25">
      <c r="B154" s="176">
        <v>2032</v>
      </c>
      <c r="C154" s="171">
        <v>16.149999797344208</v>
      </c>
      <c r="D154" s="171">
        <v>4.2749999463558197</v>
      </c>
      <c r="E154" s="171">
        <v>5.2249999344348907</v>
      </c>
      <c r="F154" s="171">
        <v>11.100000165402887</v>
      </c>
      <c r="G154" s="171">
        <v>20.400000303983688</v>
      </c>
      <c r="H154" s="171">
        <v>0</v>
      </c>
      <c r="I154" s="171">
        <v>0.24899999052286148</v>
      </c>
      <c r="J154" s="171">
        <v>1.7429999336600304</v>
      </c>
      <c r="K154" s="171">
        <v>0.67500002682209015</v>
      </c>
      <c r="L154" s="171">
        <v>4.8600000143051147</v>
      </c>
      <c r="M154" s="171">
        <v>0</v>
      </c>
      <c r="N154" s="171">
        <v>0</v>
      </c>
      <c r="O154" s="171">
        <v>0</v>
      </c>
      <c r="P154" s="171">
        <v>9.0000003576278687</v>
      </c>
      <c r="Q154" s="171">
        <v>0</v>
      </c>
      <c r="R154" s="171">
        <v>0</v>
      </c>
      <c r="S154" s="171">
        <v>0</v>
      </c>
      <c r="T154" s="171">
        <v>0</v>
      </c>
      <c r="U154" s="171">
        <v>0</v>
      </c>
      <c r="V154" s="171">
        <v>3.8000000566244121</v>
      </c>
      <c r="W154" s="171">
        <v>0.3000000044703483</v>
      </c>
      <c r="X154" s="171">
        <v>0</v>
      </c>
      <c r="Y154" s="171">
        <v>14.699999749660492</v>
      </c>
      <c r="Z154" s="171">
        <v>12.5</v>
      </c>
      <c r="AA154" s="162" t="str">
        <f t="shared" si="5"/>
        <v>Suite 6 CEIP Preferred Portfolio</v>
      </c>
    </row>
    <row r="155" spans="2:27" x14ac:dyDescent="0.25">
      <c r="B155" s="177">
        <v>2033</v>
      </c>
      <c r="C155" s="172">
        <v>16.149999797344208</v>
      </c>
      <c r="D155" s="172">
        <v>4.2749999463558197</v>
      </c>
      <c r="E155" s="172">
        <v>5.2249999344348907</v>
      </c>
      <c r="F155" s="172">
        <v>11.100000165402887</v>
      </c>
      <c r="G155" s="172">
        <v>20.400000303983688</v>
      </c>
      <c r="H155" s="172">
        <v>0</v>
      </c>
      <c r="I155" s="172">
        <v>0.24899999052286148</v>
      </c>
      <c r="J155" s="172">
        <v>1.7429999336600304</v>
      </c>
      <c r="K155" s="172">
        <v>0.67500002682209015</v>
      </c>
      <c r="L155" s="172">
        <v>4.8600000143051147</v>
      </c>
      <c r="M155" s="172">
        <v>0</v>
      </c>
      <c r="N155" s="172">
        <v>0</v>
      </c>
      <c r="O155" s="172">
        <v>0</v>
      </c>
      <c r="P155" s="172">
        <v>9.0000003576278687</v>
      </c>
      <c r="Q155" s="172">
        <v>0</v>
      </c>
      <c r="R155" s="172">
        <v>0</v>
      </c>
      <c r="S155" s="172">
        <v>0</v>
      </c>
      <c r="T155" s="172">
        <v>0</v>
      </c>
      <c r="U155" s="172">
        <v>0</v>
      </c>
      <c r="V155" s="172">
        <v>3.8000000566244121</v>
      </c>
      <c r="W155" s="172">
        <v>0.3000000044703483</v>
      </c>
      <c r="X155" s="172">
        <v>0</v>
      </c>
      <c r="Y155" s="172">
        <v>14.699999749660492</v>
      </c>
      <c r="Z155" s="172">
        <v>12.5</v>
      </c>
      <c r="AA155" s="162" t="str">
        <f t="shared" si="5"/>
        <v>Suite 6 CEIP Preferred Portfolio</v>
      </c>
    </row>
    <row r="156" spans="2:27" x14ac:dyDescent="0.25">
      <c r="B156" s="176">
        <v>2034</v>
      </c>
      <c r="C156" s="171">
        <v>16.149999797344208</v>
      </c>
      <c r="D156" s="171">
        <v>4.2749999463558197</v>
      </c>
      <c r="E156" s="171">
        <v>5.2249999344348907</v>
      </c>
      <c r="F156" s="171">
        <v>11.100000165402887</v>
      </c>
      <c r="G156" s="171">
        <v>20.400000303983688</v>
      </c>
      <c r="H156" s="171">
        <v>0</v>
      </c>
      <c r="I156" s="171">
        <v>0.24899999052286148</v>
      </c>
      <c r="J156" s="171">
        <v>1.7429999336600304</v>
      </c>
      <c r="K156" s="171">
        <v>0.67500002682209015</v>
      </c>
      <c r="L156" s="171">
        <v>4.8600000143051147</v>
      </c>
      <c r="M156" s="171">
        <v>0</v>
      </c>
      <c r="N156" s="171">
        <v>0</v>
      </c>
      <c r="O156" s="171">
        <v>0</v>
      </c>
      <c r="P156" s="171">
        <v>9.0000003576278687</v>
      </c>
      <c r="Q156" s="171">
        <v>0</v>
      </c>
      <c r="R156" s="171">
        <v>0</v>
      </c>
      <c r="S156" s="171">
        <v>0</v>
      </c>
      <c r="T156" s="171">
        <v>0</v>
      </c>
      <c r="U156" s="171">
        <v>0</v>
      </c>
      <c r="V156" s="171">
        <v>3.8000000566244121</v>
      </c>
      <c r="W156" s="171">
        <v>0.3000000044703483</v>
      </c>
      <c r="X156" s="171">
        <v>0</v>
      </c>
      <c r="Y156" s="171">
        <v>14.699999749660492</v>
      </c>
      <c r="Z156" s="171">
        <v>12.5</v>
      </c>
      <c r="AA156" s="162" t="str">
        <f t="shared" si="5"/>
        <v>Suite 6 CEIP Preferred Portfolio</v>
      </c>
    </row>
    <row r="157" spans="2:27" x14ac:dyDescent="0.25">
      <c r="B157" s="177">
        <v>2035</v>
      </c>
      <c r="C157" s="172">
        <v>16.149999797344208</v>
      </c>
      <c r="D157" s="172">
        <v>4.2749999463558197</v>
      </c>
      <c r="E157" s="172">
        <v>5.2249999344348907</v>
      </c>
      <c r="F157" s="172">
        <v>11.100000165402887</v>
      </c>
      <c r="G157" s="172">
        <v>20.400000303983688</v>
      </c>
      <c r="H157" s="172">
        <v>0</v>
      </c>
      <c r="I157" s="172">
        <v>0.24899999052286148</v>
      </c>
      <c r="J157" s="172">
        <v>1.7429999336600304</v>
      </c>
      <c r="K157" s="172">
        <v>0.67500002682209015</v>
      </c>
      <c r="L157" s="172">
        <v>4.8600000143051147</v>
      </c>
      <c r="M157" s="172">
        <v>0</v>
      </c>
      <c r="N157" s="172">
        <v>0</v>
      </c>
      <c r="O157" s="172">
        <v>0</v>
      </c>
      <c r="P157" s="172">
        <v>9.0000003576278687</v>
      </c>
      <c r="Q157" s="172">
        <v>0</v>
      </c>
      <c r="R157" s="172">
        <v>0</v>
      </c>
      <c r="S157" s="172">
        <v>0</v>
      </c>
      <c r="T157" s="172">
        <v>0</v>
      </c>
      <c r="U157" s="172">
        <v>0</v>
      </c>
      <c r="V157" s="172">
        <v>3.8000000566244121</v>
      </c>
      <c r="W157" s="172">
        <v>0.3000000044703483</v>
      </c>
      <c r="X157" s="172">
        <v>0</v>
      </c>
      <c r="Y157" s="172">
        <v>14.699999749660492</v>
      </c>
      <c r="Z157" s="172">
        <v>12.5</v>
      </c>
      <c r="AA157" s="162" t="str">
        <f t="shared" si="5"/>
        <v>Suite 6 CEIP Preferred Portfolio</v>
      </c>
    </row>
    <row r="158" spans="2:27" x14ac:dyDescent="0.25">
      <c r="B158" s="176">
        <v>2036</v>
      </c>
      <c r="C158" s="171">
        <v>16.149999797344208</v>
      </c>
      <c r="D158" s="171">
        <v>4.2749999463558197</v>
      </c>
      <c r="E158" s="171">
        <v>5.2249999344348907</v>
      </c>
      <c r="F158" s="171">
        <v>11.100000165402887</v>
      </c>
      <c r="G158" s="171">
        <v>20.400000303983688</v>
      </c>
      <c r="H158" s="171">
        <v>0</v>
      </c>
      <c r="I158" s="171">
        <v>0.24899999052286148</v>
      </c>
      <c r="J158" s="171">
        <v>1.7429999336600304</v>
      </c>
      <c r="K158" s="171">
        <v>0.67500002682209015</v>
      </c>
      <c r="L158" s="171">
        <v>4.8600000143051147</v>
      </c>
      <c r="M158" s="171">
        <v>0</v>
      </c>
      <c r="N158" s="171">
        <v>0</v>
      </c>
      <c r="O158" s="171">
        <v>0</v>
      </c>
      <c r="P158" s="171">
        <v>9.0000003576278687</v>
      </c>
      <c r="Q158" s="171">
        <v>0</v>
      </c>
      <c r="R158" s="171">
        <v>0</v>
      </c>
      <c r="S158" s="171">
        <v>0</v>
      </c>
      <c r="T158" s="171">
        <v>0</v>
      </c>
      <c r="U158" s="171">
        <v>0</v>
      </c>
      <c r="V158" s="171">
        <v>3.8000000566244121</v>
      </c>
      <c r="W158" s="171">
        <v>0.3000000044703483</v>
      </c>
      <c r="X158" s="171">
        <v>0</v>
      </c>
      <c r="Y158" s="171">
        <v>14.699999749660492</v>
      </c>
      <c r="Z158" s="171">
        <v>12.5</v>
      </c>
      <c r="AA158" s="162" t="str">
        <f t="shared" si="5"/>
        <v>Suite 6 CEIP Preferred Portfolio</v>
      </c>
    </row>
    <row r="159" spans="2:27" x14ac:dyDescent="0.25">
      <c r="B159" s="177">
        <v>2037</v>
      </c>
      <c r="C159" s="172">
        <v>16.149999797344208</v>
      </c>
      <c r="D159" s="172">
        <v>4.2749999463558197</v>
      </c>
      <c r="E159" s="172">
        <v>5.2249999344348907</v>
      </c>
      <c r="F159" s="172">
        <v>11.100000165402887</v>
      </c>
      <c r="G159" s="172">
        <v>20.400000303983688</v>
      </c>
      <c r="H159" s="172">
        <v>0</v>
      </c>
      <c r="I159" s="172">
        <v>0.24899999052286148</v>
      </c>
      <c r="J159" s="172">
        <v>1.7429999336600304</v>
      </c>
      <c r="K159" s="172">
        <v>0.67500002682209015</v>
      </c>
      <c r="L159" s="172">
        <v>4.8600000143051147</v>
      </c>
      <c r="M159" s="172">
        <v>0</v>
      </c>
      <c r="N159" s="172">
        <v>0</v>
      </c>
      <c r="O159" s="172">
        <v>0</v>
      </c>
      <c r="P159" s="172">
        <v>9.0000003576278687</v>
      </c>
      <c r="Q159" s="172">
        <v>0</v>
      </c>
      <c r="R159" s="172">
        <v>0</v>
      </c>
      <c r="S159" s="172">
        <v>0</v>
      </c>
      <c r="T159" s="172">
        <v>0</v>
      </c>
      <c r="U159" s="172">
        <v>0</v>
      </c>
      <c r="V159" s="172">
        <v>3.8000000566244121</v>
      </c>
      <c r="W159" s="172">
        <v>0.3000000044703483</v>
      </c>
      <c r="X159" s="172">
        <v>0</v>
      </c>
      <c r="Y159" s="172">
        <v>14.699999749660492</v>
      </c>
      <c r="Z159" s="172">
        <v>12.5</v>
      </c>
      <c r="AA159" s="162" t="str">
        <f t="shared" si="5"/>
        <v>Suite 6 CEIP Preferred Portfolio</v>
      </c>
    </row>
    <row r="160" spans="2:27" x14ac:dyDescent="0.25">
      <c r="B160" s="176">
        <v>2038</v>
      </c>
      <c r="C160" s="171">
        <v>16.149999797344208</v>
      </c>
      <c r="D160" s="171">
        <v>4.2749999463558197</v>
      </c>
      <c r="E160" s="171">
        <v>5.2249999344348907</v>
      </c>
      <c r="F160" s="171">
        <v>11.100000165402887</v>
      </c>
      <c r="G160" s="171">
        <v>20.400000303983688</v>
      </c>
      <c r="H160" s="171">
        <v>0</v>
      </c>
      <c r="I160" s="171">
        <v>0.24899999052286148</v>
      </c>
      <c r="J160" s="171">
        <v>1.7429999336600304</v>
      </c>
      <c r="K160" s="171">
        <v>0.67500002682209015</v>
      </c>
      <c r="L160" s="171">
        <v>4.8600000143051147</v>
      </c>
      <c r="M160" s="171">
        <v>0</v>
      </c>
      <c r="N160" s="171">
        <v>0</v>
      </c>
      <c r="O160" s="171">
        <v>0</v>
      </c>
      <c r="P160" s="171">
        <v>9.0000003576278687</v>
      </c>
      <c r="Q160" s="171">
        <v>0</v>
      </c>
      <c r="R160" s="171">
        <v>0</v>
      </c>
      <c r="S160" s="171">
        <v>0</v>
      </c>
      <c r="T160" s="171">
        <v>0</v>
      </c>
      <c r="U160" s="171">
        <v>0</v>
      </c>
      <c r="V160" s="171">
        <v>3.8000000566244121</v>
      </c>
      <c r="W160" s="171">
        <v>0.3000000044703483</v>
      </c>
      <c r="X160" s="171">
        <v>0</v>
      </c>
      <c r="Y160" s="171">
        <v>14.699999749660492</v>
      </c>
      <c r="Z160" s="171">
        <v>12.5</v>
      </c>
      <c r="AA160" s="162" t="str">
        <f t="shared" si="5"/>
        <v>Suite 6 CEIP Preferred Portfolio</v>
      </c>
    </row>
    <row r="161" spans="2:27" x14ac:dyDescent="0.25">
      <c r="B161" s="177">
        <v>2039</v>
      </c>
      <c r="C161" s="172">
        <v>16.149999797344208</v>
      </c>
      <c r="D161" s="172">
        <v>4.2749999463558197</v>
      </c>
      <c r="E161" s="172">
        <v>5.2249999344348907</v>
      </c>
      <c r="F161" s="172">
        <v>11.100000165402887</v>
      </c>
      <c r="G161" s="172">
        <v>20.400000303983688</v>
      </c>
      <c r="H161" s="172">
        <v>0</v>
      </c>
      <c r="I161" s="172">
        <v>0.24899999052286148</v>
      </c>
      <c r="J161" s="172">
        <v>1.7429999336600304</v>
      </c>
      <c r="K161" s="172">
        <v>0.67500002682209015</v>
      </c>
      <c r="L161" s="172">
        <v>4.8600000143051147</v>
      </c>
      <c r="M161" s="172">
        <v>0</v>
      </c>
      <c r="N161" s="172">
        <v>0</v>
      </c>
      <c r="O161" s="172">
        <v>0</v>
      </c>
      <c r="P161" s="172">
        <v>9.0000003576278687</v>
      </c>
      <c r="Q161" s="172">
        <v>0</v>
      </c>
      <c r="R161" s="172">
        <v>0</v>
      </c>
      <c r="S161" s="172">
        <v>0</v>
      </c>
      <c r="T161" s="172">
        <v>0</v>
      </c>
      <c r="U161" s="172">
        <v>0</v>
      </c>
      <c r="V161" s="172">
        <v>3.8000000566244121</v>
      </c>
      <c r="W161" s="172">
        <v>0.3000000044703483</v>
      </c>
      <c r="X161" s="172">
        <v>0</v>
      </c>
      <c r="Y161" s="172">
        <v>14.699999749660492</v>
      </c>
      <c r="Z161" s="172">
        <v>12.5</v>
      </c>
      <c r="AA161" s="162" t="str">
        <f t="shared" si="5"/>
        <v>Suite 6 CEIP Preferred Portfolio</v>
      </c>
    </row>
    <row r="162" spans="2:27" x14ac:dyDescent="0.25">
      <c r="B162" s="176">
        <v>2040</v>
      </c>
      <c r="C162" s="171">
        <v>16.149999797344208</v>
      </c>
      <c r="D162" s="171">
        <v>4.2749999463558197</v>
      </c>
      <c r="E162" s="171">
        <v>5.2249999344348907</v>
      </c>
      <c r="F162" s="171">
        <v>11.100000165402887</v>
      </c>
      <c r="G162" s="171">
        <v>20.400000303983688</v>
      </c>
      <c r="H162" s="171">
        <v>0</v>
      </c>
      <c r="I162" s="171">
        <v>0.24899999052286148</v>
      </c>
      <c r="J162" s="171">
        <v>1.7429999336600304</v>
      </c>
      <c r="K162" s="171">
        <v>0.67500002682209015</v>
      </c>
      <c r="L162" s="171">
        <v>4.8600000143051147</v>
      </c>
      <c r="M162" s="171">
        <v>0</v>
      </c>
      <c r="N162" s="171">
        <v>0</v>
      </c>
      <c r="O162" s="171">
        <v>0</v>
      </c>
      <c r="P162" s="171">
        <v>9.0000003576278687</v>
      </c>
      <c r="Q162" s="171">
        <v>0</v>
      </c>
      <c r="R162" s="171">
        <v>0</v>
      </c>
      <c r="S162" s="171">
        <v>0</v>
      </c>
      <c r="T162" s="171">
        <v>0</v>
      </c>
      <c r="U162" s="171">
        <v>0</v>
      </c>
      <c r="V162" s="171">
        <v>3.8000000566244121</v>
      </c>
      <c r="W162" s="171">
        <v>0.3000000044703483</v>
      </c>
      <c r="X162" s="171">
        <v>0</v>
      </c>
      <c r="Y162" s="171">
        <v>14.699999749660492</v>
      </c>
      <c r="Z162" s="171">
        <v>12.5</v>
      </c>
      <c r="AA162" s="162" t="str">
        <f t="shared" si="5"/>
        <v>Suite 6 CEIP Preferred Portfolio</v>
      </c>
    </row>
    <row r="163" spans="2:27" x14ac:dyDescent="0.25">
      <c r="B163" s="177">
        <v>2041</v>
      </c>
      <c r="C163" s="172">
        <v>16.149999797344208</v>
      </c>
      <c r="D163" s="172">
        <v>4.2749999463558197</v>
      </c>
      <c r="E163" s="172">
        <v>5.2249999344348907</v>
      </c>
      <c r="F163" s="172">
        <v>11.100000165402887</v>
      </c>
      <c r="G163" s="172">
        <v>20.400000303983688</v>
      </c>
      <c r="H163" s="172">
        <v>0</v>
      </c>
      <c r="I163" s="172">
        <v>0.24899999052286148</v>
      </c>
      <c r="J163" s="172">
        <v>1.7429999336600304</v>
      </c>
      <c r="K163" s="172">
        <v>0.67500002682209015</v>
      </c>
      <c r="L163" s="172">
        <v>4.8600000143051147</v>
      </c>
      <c r="M163" s="172">
        <v>0</v>
      </c>
      <c r="N163" s="172">
        <v>0</v>
      </c>
      <c r="O163" s="172">
        <v>0</v>
      </c>
      <c r="P163" s="172">
        <v>9.0000003576278687</v>
      </c>
      <c r="Q163" s="172">
        <v>0</v>
      </c>
      <c r="R163" s="172">
        <v>0</v>
      </c>
      <c r="S163" s="172">
        <v>0</v>
      </c>
      <c r="T163" s="172">
        <v>0</v>
      </c>
      <c r="U163" s="172">
        <v>0</v>
      </c>
      <c r="V163" s="172">
        <v>3.8000000566244121</v>
      </c>
      <c r="W163" s="172">
        <v>0.3000000044703483</v>
      </c>
      <c r="X163" s="172">
        <v>0</v>
      </c>
      <c r="Y163" s="172">
        <v>14.699999749660492</v>
      </c>
      <c r="Z163" s="172">
        <v>12.5</v>
      </c>
      <c r="AA163" s="162" t="str">
        <f t="shared" si="5"/>
        <v>Suite 6 CEIP Preferred Portfolio</v>
      </c>
    </row>
    <row r="164" spans="2:27" x14ac:dyDescent="0.25">
      <c r="B164" s="176">
        <v>2042</v>
      </c>
      <c r="C164" s="171">
        <v>16.149999797344208</v>
      </c>
      <c r="D164" s="171">
        <v>4.2749999463558197</v>
      </c>
      <c r="E164" s="171">
        <v>5.2249999344348907</v>
      </c>
      <c r="F164" s="171">
        <v>11.100000165402887</v>
      </c>
      <c r="G164" s="171">
        <v>20.400000303983688</v>
      </c>
      <c r="H164" s="171">
        <v>0</v>
      </c>
      <c r="I164" s="171">
        <v>0.24899999052286148</v>
      </c>
      <c r="J164" s="171">
        <v>1.7429999336600304</v>
      </c>
      <c r="K164" s="171">
        <v>0.67500002682209015</v>
      </c>
      <c r="L164" s="171">
        <v>4.8600000143051147</v>
      </c>
      <c r="M164" s="171">
        <v>0</v>
      </c>
      <c r="N164" s="171">
        <v>0</v>
      </c>
      <c r="O164" s="171">
        <v>0</v>
      </c>
      <c r="P164" s="171">
        <v>9.0000003576278687</v>
      </c>
      <c r="Q164" s="171">
        <v>0</v>
      </c>
      <c r="R164" s="171">
        <v>0</v>
      </c>
      <c r="S164" s="171">
        <v>0</v>
      </c>
      <c r="T164" s="171">
        <v>0</v>
      </c>
      <c r="U164" s="171">
        <v>0</v>
      </c>
      <c r="V164" s="171">
        <v>3.8000000566244121</v>
      </c>
      <c r="W164" s="171">
        <v>0.3000000044703483</v>
      </c>
      <c r="X164" s="171">
        <v>0</v>
      </c>
      <c r="Y164" s="171">
        <v>14.699999749660492</v>
      </c>
      <c r="Z164" s="171">
        <v>12.5</v>
      </c>
      <c r="AA164" s="162" t="str">
        <f t="shared" si="5"/>
        <v>Suite 6 CEIP Preferred Portfolio</v>
      </c>
    </row>
    <row r="165" spans="2:27" x14ac:dyDescent="0.25">
      <c r="B165" s="177">
        <v>2043</v>
      </c>
      <c r="C165" s="172">
        <v>16.149999797344208</v>
      </c>
      <c r="D165" s="172">
        <v>4.2749999463558197</v>
      </c>
      <c r="E165" s="172">
        <v>5.2249999344348907</v>
      </c>
      <c r="F165" s="172">
        <v>11.100000165402887</v>
      </c>
      <c r="G165" s="172">
        <v>20.400000303983688</v>
      </c>
      <c r="H165" s="172">
        <v>0</v>
      </c>
      <c r="I165" s="172">
        <v>0.24899999052286148</v>
      </c>
      <c r="J165" s="172">
        <v>1.7429999336600304</v>
      </c>
      <c r="K165" s="172">
        <v>0.67500002682209015</v>
      </c>
      <c r="L165" s="172">
        <v>4.8600000143051147</v>
      </c>
      <c r="M165" s="172">
        <v>0</v>
      </c>
      <c r="N165" s="172">
        <v>0</v>
      </c>
      <c r="O165" s="172">
        <v>0</v>
      </c>
      <c r="P165" s="172">
        <v>9.0000003576278687</v>
      </c>
      <c r="Q165" s="172">
        <v>0</v>
      </c>
      <c r="R165" s="172">
        <v>0</v>
      </c>
      <c r="S165" s="172">
        <v>0</v>
      </c>
      <c r="T165" s="172">
        <v>0</v>
      </c>
      <c r="U165" s="172">
        <v>0</v>
      </c>
      <c r="V165" s="172">
        <v>3.8000000566244121</v>
      </c>
      <c r="W165" s="172">
        <v>0.3000000044703483</v>
      </c>
      <c r="X165" s="172">
        <v>0</v>
      </c>
      <c r="Y165" s="172">
        <v>14.699999749660492</v>
      </c>
      <c r="Z165" s="172">
        <v>12.5</v>
      </c>
      <c r="AA165" s="162" t="str">
        <f t="shared" si="5"/>
        <v>Suite 6 CEIP Preferred Portfolio</v>
      </c>
    </row>
    <row r="166" spans="2:27" x14ac:dyDescent="0.25">
      <c r="B166" s="176">
        <v>2044</v>
      </c>
      <c r="C166" s="171">
        <v>16.149999797344208</v>
      </c>
      <c r="D166" s="171">
        <v>4.2749999463558197</v>
      </c>
      <c r="E166" s="171">
        <v>5.2249999344348907</v>
      </c>
      <c r="F166" s="171">
        <v>11.100000165402887</v>
      </c>
      <c r="G166" s="171">
        <v>20.400000303983688</v>
      </c>
      <c r="H166" s="171">
        <v>0</v>
      </c>
      <c r="I166" s="171">
        <v>0.24899999052286148</v>
      </c>
      <c r="J166" s="171">
        <v>1.7429999336600304</v>
      </c>
      <c r="K166" s="171">
        <v>0.67500002682209015</v>
      </c>
      <c r="L166" s="171">
        <v>4.8600000143051147</v>
      </c>
      <c r="M166" s="171">
        <v>0</v>
      </c>
      <c r="N166" s="171">
        <v>0</v>
      </c>
      <c r="O166" s="171">
        <v>0</v>
      </c>
      <c r="P166" s="171">
        <v>9.0000003576278687</v>
      </c>
      <c r="Q166" s="171">
        <v>0</v>
      </c>
      <c r="R166" s="171">
        <v>0</v>
      </c>
      <c r="S166" s="171">
        <v>0</v>
      </c>
      <c r="T166" s="171">
        <v>0</v>
      </c>
      <c r="U166" s="171">
        <v>0</v>
      </c>
      <c r="V166" s="171">
        <v>3.8000000566244121</v>
      </c>
      <c r="W166" s="171">
        <v>0.3000000044703483</v>
      </c>
      <c r="X166" s="171">
        <v>0</v>
      </c>
      <c r="Y166" s="171">
        <v>14.699999749660492</v>
      </c>
      <c r="Z166" s="171">
        <v>12.5</v>
      </c>
      <c r="AA166" s="162" t="str">
        <f t="shared" si="5"/>
        <v>Suite 6 CEIP Preferred Portfolio</v>
      </c>
    </row>
    <row r="167" spans="2:27" x14ac:dyDescent="0.25">
      <c r="B167" s="177">
        <v>2045</v>
      </c>
      <c r="C167" s="172">
        <v>16.149999797344208</v>
      </c>
      <c r="D167" s="172">
        <v>4.2749999463558197</v>
      </c>
      <c r="E167" s="172">
        <v>5.2249999344348907</v>
      </c>
      <c r="F167" s="172">
        <v>11.100000165402887</v>
      </c>
      <c r="G167" s="172">
        <v>20.400000303983688</v>
      </c>
      <c r="H167" s="172">
        <v>0</v>
      </c>
      <c r="I167" s="172">
        <v>0.24899999052286148</v>
      </c>
      <c r="J167" s="172">
        <v>1.7429999336600304</v>
      </c>
      <c r="K167" s="172">
        <v>0.67500002682209015</v>
      </c>
      <c r="L167" s="172">
        <v>4.8600000143051147</v>
      </c>
      <c r="M167" s="172">
        <v>0</v>
      </c>
      <c r="N167" s="172">
        <v>0</v>
      </c>
      <c r="O167" s="172">
        <v>0</v>
      </c>
      <c r="P167" s="172">
        <v>9.0000003576278687</v>
      </c>
      <c r="Q167" s="172">
        <v>0</v>
      </c>
      <c r="R167" s="172">
        <v>0</v>
      </c>
      <c r="S167" s="172">
        <v>0</v>
      </c>
      <c r="T167" s="172">
        <v>0</v>
      </c>
      <c r="U167" s="172">
        <v>0</v>
      </c>
      <c r="V167" s="172">
        <v>3.8000000566244121</v>
      </c>
      <c r="W167" s="172">
        <v>0.3000000044703483</v>
      </c>
      <c r="X167" s="172">
        <v>0</v>
      </c>
      <c r="Y167" s="172">
        <v>14.699999749660492</v>
      </c>
      <c r="Z167" s="172">
        <v>12.5</v>
      </c>
      <c r="AA167" s="162" t="str">
        <f t="shared" si="5"/>
        <v>Suite 6 CEIP Preferred Portfolio</v>
      </c>
    </row>
  </sheetData>
  <pageMargins left="0.7" right="0.7" top="0.75" bottom="0.75" header="0.3" footer="0.3"/>
  <pageSetup orientation="portrait" horizontalDpi="90" verticalDpi="90" r:id="rId1"/>
  <headerFooter>
    <oddHeader>&amp;LAppendix A: AURORA Detailed Output&amp;RDraft Clean Energy Implementation Plan</oddHeader>
    <oddFooter>&amp;LOCTOBER 15, 2021&amp;C&amp;P of &amp;N&amp;RPuget Sound Energy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AB61"/>
  <sheetViews>
    <sheetView view="pageLayout" zoomScaleNormal="100" workbookViewId="0">
      <selection activeCell="D43" sqref="D43"/>
    </sheetView>
  </sheetViews>
  <sheetFormatPr defaultRowHeight="15" x14ac:dyDescent="0.25"/>
  <cols>
    <col min="1" max="1" width="37.140625" bestFit="1" customWidth="1"/>
  </cols>
  <sheetData>
    <row r="1" spans="1:28" x14ac:dyDescent="0.25">
      <c r="A1" t="s">
        <v>94</v>
      </c>
    </row>
    <row r="2" spans="1:28" s="33" customFormat="1" x14ac:dyDescent="0.25">
      <c r="A2" s="76" t="s">
        <v>102</v>
      </c>
    </row>
    <row r="3" spans="1:28" x14ac:dyDescent="0.25">
      <c r="A3" s="5" t="str">
        <f>'RAW DATA INPUTS &gt;&gt;&gt;'!C3</f>
        <v>Suite 1 Least Cost</v>
      </c>
    </row>
    <row r="4" spans="1:28" x14ac:dyDescent="0.25">
      <c r="A4" s="6" t="s">
        <v>4</v>
      </c>
      <c r="B4" s="2">
        <v>2021</v>
      </c>
      <c r="C4" s="2">
        <v>2022</v>
      </c>
      <c r="D4" s="2">
        <v>2023</v>
      </c>
      <c r="E4" s="2">
        <v>2024</v>
      </c>
      <c r="F4" s="2">
        <v>2025</v>
      </c>
      <c r="G4" s="2">
        <v>2026</v>
      </c>
      <c r="H4" s="2">
        <v>2027</v>
      </c>
      <c r="I4" s="2">
        <v>2028</v>
      </c>
      <c r="J4" s="2">
        <v>2029</v>
      </c>
      <c r="K4" s="2">
        <v>2030</v>
      </c>
      <c r="L4" s="2">
        <v>2031</v>
      </c>
      <c r="M4" s="2">
        <v>2032</v>
      </c>
      <c r="N4" s="2">
        <v>2033</v>
      </c>
      <c r="O4" s="2">
        <v>2034</v>
      </c>
      <c r="P4" s="2">
        <v>2035</v>
      </c>
      <c r="Q4" s="2">
        <v>2036</v>
      </c>
      <c r="R4" s="2">
        <v>2037</v>
      </c>
      <c r="S4" s="2">
        <v>2038</v>
      </c>
      <c r="T4" s="2">
        <v>2039</v>
      </c>
      <c r="U4" s="2">
        <v>2040</v>
      </c>
      <c r="V4" s="2">
        <v>2041</v>
      </c>
      <c r="W4" s="2">
        <v>2042</v>
      </c>
      <c r="X4" s="2">
        <v>2043</v>
      </c>
      <c r="Y4" s="2">
        <v>2044</v>
      </c>
      <c r="Z4" s="2">
        <v>2045</v>
      </c>
      <c r="AA4" s="2">
        <v>2046</v>
      </c>
      <c r="AB4" s="2">
        <v>2047</v>
      </c>
    </row>
    <row r="5" spans="1:28" x14ac:dyDescent="0.25">
      <c r="A5" s="7" t="s">
        <v>5</v>
      </c>
      <c r="B5" s="8">
        <v>1.7536969870088226</v>
      </c>
      <c r="C5" s="8">
        <v>1.807705940077164</v>
      </c>
      <c r="D5" s="8">
        <v>1.8005622107607351</v>
      </c>
      <c r="E5" s="8">
        <v>1.7935354757194388</v>
      </c>
      <c r="F5" s="8">
        <v>1.4916230653710523</v>
      </c>
      <c r="G5" s="8">
        <v>0.13389677316736567</v>
      </c>
      <c r="H5" s="8">
        <v>1.3971678110366313E-2</v>
      </c>
      <c r="I5" s="8">
        <v>1.4266222517607821E-2</v>
      </c>
      <c r="J5" s="8">
        <v>1.2476405931989542E-2</v>
      </c>
      <c r="K5" s="8">
        <v>1.0413360112757852E-2</v>
      </c>
      <c r="L5" s="8">
        <v>1.0575120410796992E-2</v>
      </c>
      <c r="M5" s="8">
        <v>1.1374977346439394E-2</v>
      </c>
      <c r="N5" s="8">
        <v>1.0305479771609258E-2</v>
      </c>
      <c r="O5" s="8">
        <v>1.0033306394348789E-2</v>
      </c>
      <c r="P5" s="8">
        <v>1.0769234273786054E-2</v>
      </c>
      <c r="Q5" s="8">
        <v>1.1565380541167363E-2</v>
      </c>
      <c r="R5" s="8">
        <v>1.0405833402289101E-2</v>
      </c>
      <c r="S5" s="8">
        <v>8.6849583092335936E-4</v>
      </c>
      <c r="T5" s="8">
        <v>1.3417001180936717E-3</v>
      </c>
      <c r="U5" s="8">
        <v>2.1597970957182811E-3</v>
      </c>
      <c r="V5" s="8">
        <v>1.3748665677742187E-3</v>
      </c>
      <c r="W5" s="8">
        <v>1.8760401110464061E-3</v>
      </c>
      <c r="X5" s="8">
        <v>1.3847679553958593E-3</v>
      </c>
      <c r="Y5" s="8">
        <v>3.1813711641550781E-3</v>
      </c>
      <c r="Z5" s="8">
        <v>2.1174028990030469E-3</v>
      </c>
      <c r="AA5" s="8">
        <v>3.2498755194864063E-3</v>
      </c>
      <c r="AB5" s="8">
        <v>2.6718994225910938E-3</v>
      </c>
    </row>
    <row r="6" spans="1:28" x14ac:dyDescent="0.25">
      <c r="A6" s="9" t="s">
        <v>6</v>
      </c>
      <c r="B6" s="10">
        <v>2.2330874999999999</v>
      </c>
      <c r="C6" s="10">
        <v>2.2049794999999999</v>
      </c>
      <c r="D6" s="10">
        <v>2.180025375</v>
      </c>
      <c r="E6" s="10">
        <v>2.1947853749999999</v>
      </c>
      <c r="F6" s="10">
        <v>2.2260110000000002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</row>
    <row r="7" spans="1:28" x14ac:dyDescent="0.25">
      <c r="A7" s="9" t="s">
        <v>7</v>
      </c>
      <c r="B7" s="10">
        <v>2.5619040136718749</v>
      </c>
      <c r="C7" s="10">
        <v>2.7183380761718752</v>
      </c>
      <c r="D7" s="10">
        <v>2.7183843066406248</v>
      </c>
      <c r="E7" s="10">
        <v>2.5941514648437498</v>
      </c>
      <c r="F7" s="10">
        <v>2.5849463613281252</v>
      </c>
      <c r="G7" s="10">
        <v>2.111314146484375</v>
      </c>
      <c r="H7" s="10">
        <v>2.3115707265625001</v>
      </c>
      <c r="I7" s="10">
        <v>2.042375884765625</v>
      </c>
      <c r="J7" s="10">
        <v>1.7936731445312499</v>
      </c>
      <c r="K7" s="10">
        <v>1.64218323828125</v>
      </c>
      <c r="L7" s="10">
        <v>1.5189489804687499</v>
      </c>
      <c r="M7" s="10">
        <v>1.4168684375</v>
      </c>
      <c r="N7" s="10">
        <v>1.3408863867187499</v>
      </c>
      <c r="O7" s="10">
        <v>1.3274712382812499</v>
      </c>
      <c r="P7" s="10">
        <v>1.262421083984375</v>
      </c>
      <c r="Q7" s="10">
        <v>1.264852919921875</v>
      </c>
      <c r="R7" s="10">
        <v>1.2180226464843751</v>
      </c>
      <c r="S7" s="10">
        <v>1.2338078515624999</v>
      </c>
      <c r="T7" s="10">
        <v>1.085685607421875</v>
      </c>
      <c r="U7" s="10">
        <v>1.0070984091796875</v>
      </c>
      <c r="V7" s="10">
        <v>0.82864805957031251</v>
      </c>
      <c r="W7" s="10">
        <v>0.80542859472656247</v>
      </c>
      <c r="X7" s="10">
        <v>0.69369329589843753</v>
      </c>
      <c r="Y7" s="10">
        <v>0.58870353320312496</v>
      </c>
      <c r="Z7" s="10">
        <v>0.52876957910156253</v>
      </c>
      <c r="AA7" s="10">
        <v>0.58470613574218755</v>
      </c>
      <c r="AB7" s="10">
        <v>0.49974773828125002</v>
      </c>
    </row>
    <row r="8" spans="1:28" x14ac:dyDescent="0.25">
      <c r="A8" s="11" t="s">
        <v>2</v>
      </c>
      <c r="B8" s="10">
        <v>1.9667506407010549</v>
      </c>
      <c r="C8" s="10">
        <v>1.5653734504656049</v>
      </c>
      <c r="D8" s="10">
        <v>1.0660761655790676</v>
      </c>
      <c r="E8" s="10">
        <v>0.76136632430428619</v>
      </c>
      <c r="F8" s="10">
        <v>0.89442212705612245</v>
      </c>
      <c r="G8" s="10">
        <v>2.5943884549786498</v>
      </c>
      <c r="H8" s="10">
        <v>2.0680695569450949</v>
      </c>
      <c r="I8" s="10">
        <v>1.9398203114986023</v>
      </c>
      <c r="J8" s="10">
        <v>1.7814290593857998</v>
      </c>
      <c r="K8" s="10">
        <v>1.5837737888006649</v>
      </c>
      <c r="L8" s="10">
        <v>1.5353534367225725</v>
      </c>
      <c r="M8" s="10">
        <v>1.5697265385186274</v>
      </c>
      <c r="N8" s="10">
        <v>1.5509203599550925</v>
      </c>
      <c r="O8" s="10">
        <v>1.4641242616673475</v>
      </c>
      <c r="P8" s="10">
        <v>1.4237920524452898</v>
      </c>
      <c r="Q8" s="10">
        <v>1.3703154369153425</v>
      </c>
      <c r="R8" s="10">
        <v>1.3434645897754398</v>
      </c>
      <c r="S8" s="10">
        <v>1.3617436577514275</v>
      </c>
      <c r="T8" s="10">
        <v>1.4084982584822598</v>
      </c>
      <c r="U8" s="10">
        <v>1.4160200314289424</v>
      </c>
      <c r="V8" s="10">
        <v>1.4513948480678625</v>
      </c>
      <c r="W8" s="10">
        <v>1.41384764214661</v>
      </c>
      <c r="X8" s="10">
        <v>1.4011966267633673</v>
      </c>
      <c r="Y8" s="10">
        <v>1.3738928522942975</v>
      </c>
      <c r="Z8" s="10">
        <v>1.3685549092298599</v>
      </c>
      <c r="AA8" s="10">
        <v>1.4723594463390999</v>
      </c>
      <c r="AB8" s="10">
        <v>1.5039894535582399</v>
      </c>
    </row>
    <row r="9" spans="1:28" x14ac:dyDescent="0.25">
      <c r="A9" s="9" t="s">
        <v>51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6.7616145324707029E-4</v>
      </c>
      <c r="S9" s="10">
        <v>8.452018051147461E-4</v>
      </c>
      <c r="T9" s="10">
        <v>1.1238833465576172E-3</v>
      </c>
      <c r="U9" s="10">
        <v>2.4607378311157224E-3</v>
      </c>
      <c r="V9" s="10">
        <v>6.1841690063476566E-3</v>
      </c>
      <c r="W9" s="10">
        <v>3.9399426116943368E-3</v>
      </c>
      <c r="X9" s="10">
        <v>6.2839331359863283E-3</v>
      </c>
      <c r="Y9" s="10">
        <v>2.6132298049926757E-3</v>
      </c>
      <c r="Z9" s="10">
        <v>3.5182226181030272E-4</v>
      </c>
      <c r="AA9" s="10">
        <v>5.7665737533569336E-4</v>
      </c>
      <c r="AB9" s="10">
        <v>1.9504317893981934E-3</v>
      </c>
    </row>
    <row r="10" spans="1:28" x14ac:dyDescent="0.25">
      <c r="A10" s="12" t="s">
        <v>8</v>
      </c>
      <c r="B10" s="13">
        <v>8.5154391413817514</v>
      </c>
      <c r="C10" s="13">
        <v>8.296396966714644</v>
      </c>
      <c r="D10" s="13">
        <v>7.7650480579804277</v>
      </c>
      <c r="E10" s="13">
        <v>7.3438386398674753</v>
      </c>
      <c r="F10" s="13">
        <v>7.1970025537553006</v>
      </c>
      <c r="G10" s="13">
        <v>4.8395993746303905</v>
      </c>
      <c r="H10" s="13">
        <v>4.3936119616179612</v>
      </c>
      <c r="I10" s="13">
        <v>3.9964624187818352</v>
      </c>
      <c r="J10" s="13">
        <v>3.5875786098490394</v>
      </c>
      <c r="K10" s="13">
        <v>3.2363703871946727</v>
      </c>
      <c r="L10" s="13">
        <v>3.0648775376021193</v>
      </c>
      <c r="M10" s="13">
        <v>2.9979699533650668</v>
      </c>
      <c r="N10" s="13">
        <v>2.9021122264454515</v>
      </c>
      <c r="O10" s="13">
        <v>2.8016288063429462</v>
      </c>
      <c r="P10" s="13">
        <v>2.6969823707034508</v>
      </c>
      <c r="Q10" s="13">
        <v>2.6467337373783848</v>
      </c>
      <c r="R10" s="13">
        <v>2.572569231115351</v>
      </c>
      <c r="S10" s="13">
        <v>2.5972652069499658</v>
      </c>
      <c r="T10" s="13">
        <v>2.4966494493687863</v>
      </c>
      <c r="U10" s="13">
        <v>2.4277389755354641</v>
      </c>
      <c r="V10" s="13">
        <v>2.2876019432122972</v>
      </c>
      <c r="W10" s="13">
        <v>2.2250922195959131</v>
      </c>
      <c r="X10" s="13">
        <v>2.1025586237531875</v>
      </c>
      <c r="Y10" s="13">
        <v>1.9683909864665701</v>
      </c>
      <c r="Z10" s="13">
        <v>1.8997937134922358</v>
      </c>
      <c r="AA10" s="13">
        <v>2.0608921149761095</v>
      </c>
      <c r="AB10" s="13">
        <v>2.0083595230514795</v>
      </c>
    </row>
    <row r="11" spans="1:28" x14ac:dyDescent="0.25">
      <c r="A11" s="67" t="s">
        <v>83</v>
      </c>
      <c r="B11" s="32">
        <f t="shared" ref="B11:AB11" si="0">B10-B8</f>
        <v>6.5486885006806963</v>
      </c>
      <c r="C11" s="32">
        <f t="shared" si="0"/>
        <v>6.7310235162490386</v>
      </c>
      <c r="D11" s="32">
        <f t="shared" si="0"/>
        <v>6.6989718924013602</v>
      </c>
      <c r="E11" s="32">
        <f t="shared" si="0"/>
        <v>6.582472315563189</v>
      </c>
      <c r="F11" s="32">
        <f t="shared" si="0"/>
        <v>6.3025804266991781</v>
      </c>
      <c r="G11" s="32">
        <f t="shared" si="0"/>
        <v>2.2452109196517407</v>
      </c>
      <c r="H11" s="32">
        <f t="shared" si="0"/>
        <v>2.3255424046728663</v>
      </c>
      <c r="I11" s="32">
        <f t="shared" si="0"/>
        <v>2.056642107283233</v>
      </c>
      <c r="J11" s="32">
        <f t="shared" si="0"/>
        <v>1.8061495504632397</v>
      </c>
      <c r="K11" s="32">
        <f t="shared" si="0"/>
        <v>1.6525965983940079</v>
      </c>
      <c r="L11" s="32">
        <f t="shared" si="0"/>
        <v>1.5295241008795468</v>
      </c>
      <c r="M11" s="32">
        <f t="shared" si="0"/>
        <v>1.4282434148464394</v>
      </c>
      <c r="N11" s="32">
        <f t="shared" si="0"/>
        <v>1.3511918664903591</v>
      </c>
      <c r="O11" s="32">
        <f t="shared" si="0"/>
        <v>1.3375045446755987</v>
      </c>
      <c r="P11" s="32">
        <f t="shared" si="0"/>
        <v>1.273190318258161</v>
      </c>
      <c r="Q11" s="32">
        <f t="shared" si="0"/>
        <v>1.2764183004630423</v>
      </c>
      <c r="R11" s="32">
        <f t="shared" si="0"/>
        <v>1.2291046413399112</v>
      </c>
      <c r="S11" s="32">
        <f t="shared" si="0"/>
        <v>1.2355215491985383</v>
      </c>
      <c r="T11" s="32">
        <f t="shared" si="0"/>
        <v>1.0881511908865265</v>
      </c>
      <c r="U11" s="32">
        <f t="shared" si="0"/>
        <v>1.0117189441065217</v>
      </c>
      <c r="V11" s="32">
        <f t="shared" si="0"/>
        <v>0.8362070951444347</v>
      </c>
      <c r="W11" s="32">
        <f t="shared" si="0"/>
        <v>0.81124457744930312</v>
      </c>
      <c r="X11" s="32">
        <f t="shared" si="0"/>
        <v>0.70136199698982016</v>
      </c>
      <c r="Y11" s="32">
        <f t="shared" si="0"/>
        <v>0.5944981341722726</v>
      </c>
      <c r="Z11" s="32">
        <f t="shared" si="0"/>
        <v>0.53123880426237591</v>
      </c>
      <c r="AA11" s="32">
        <f t="shared" si="0"/>
        <v>0.58853266863700959</v>
      </c>
      <c r="AB11" s="32">
        <f t="shared" si="0"/>
        <v>0.50437006949323959</v>
      </c>
    </row>
    <row r="12" spans="1:28" x14ac:dyDescent="0.25">
      <c r="A12" s="5"/>
    </row>
    <row r="13" spans="1:28" x14ac:dyDescent="0.25">
      <c r="A13" s="5" t="str">
        <f>'RAW DATA INPUTS &gt;&gt;&gt;'!C4</f>
        <v>Suite 2 PSE Only</v>
      </c>
    </row>
    <row r="14" spans="1:28" x14ac:dyDescent="0.25">
      <c r="A14" s="6" t="s">
        <v>4</v>
      </c>
      <c r="B14" s="2">
        <v>2021</v>
      </c>
      <c r="C14" s="2">
        <v>2022</v>
      </c>
      <c r="D14" s="2">
        <v>2023</v>
      </c>
      <c r="E14" s="2">
        <v>2024</v>
      </c>
      <c r="F14" s="2">
        <v>2025</v>
      </c>
      <c r="G14" s="2">
        <v>2026</v>
      </c>
      <c r="H14" s="2">
        <v>2027</v>
      </c>
      <c r="I14" s="2">
        <v>2028</v>
      </c>
      <c r="J14" s="2">
        <v>2029</v>
      </c>
      <c r="K14" s="2">
        <v>2030</v>
      </c>
      <c r="L14" s="2">
        <v>2031</v>
      </c>
      <c r="M14" s="2">
        <v>2032</v>
      </c>
      <c r="N14" s="2">
        <v>2033</v>
      </c>
      <c r="O14" s="2">
        <v>2034</v>
      </c>
      <c r="P14" s="2">
        <v>2035</v>
      </c>
      <c r="Q14" s="2">
        <v>2036</v>
      </c>
      <c r="R14" s="2">
        <v>2037</v>
      </c>
      <c r="S14" s="2">
        <v>2038</v>
      </c>
      <c r="T14" s="2">
        <v>2039</v>
      </c>
      <c r="U14" s="2">
        <v>2040</v>
      </c>
      <c r="V14" s="2">
        <v>2041</v>
      </c>
      <c r="W14" s="2">
        <v>2042</v>
      </c>
      <c r="X14" s="2">
        <v>2043</v>
      </c>
      <c r="Y14" s="2">
        <v>2044</v>
      </c>
      <c r="Z14" s="2">
        <v>2045</v>
      </c>
      <c r="AA14" s="2">
        <v>2046</v>
      </c>
      <c r="AB14" s="2">
        <v>2047</v>
      </c>
    </row>
    <row r="15" spans="1:28" x14ac:dyDescent="0.25">
      <c r="A15" s="7" t="s">
        <v>5</v>
      </c>
      <c r="B15" s="8">
        <v>1.7536969870088226</v>
      </c>
      <c r="C15" s="8">
        <v>1.807705940077164</v>
      </c>
      <c r="D15" s="8">
        <v>1.8005630874411356</v>
      </c>
      <c r="E15" s="8">
        <v>1.7935266566066885</v>
      </c>
      <c r="F15" s="8">
        <v>1.4916014908859774</v>
      </c>
      <c r="G15" s="8">
        <v>0.13389677316736567</v>
      </c>
      <c r="H15" s="8">
        <v>1.3971678110366313E-2</v>
      </c>
      <c r="I15" s="8">
        <v>1.4266222517607821E-2</v>
      </c>
      <c r="J15" s="8">
        <v>1.2476405931989542E-2</v>
      </c>
      <c r="K15" s="8">
        <v>1.0413360112757852E-2</v>
      </c>
      <c r="L15" s="8">
        <v>1.0575120410796992E-2</v>
      </c>
      <c r="M15" s="8">
        <v>1.1374977346439394E-2</v>
      </c>
      <c r="N15" s="8">
        <v>1.0305479771609258E-2</v>
      </c>
      <c r="O15" s="8">
        <v>1.0033306394348789E-2</v>
      </c>
      <c r="P15" s="8">
        <v>1.0769234273786054E-2</v>
      </c>
      <c r="Q15" s="8">
        <v>1.1565380541167363E-2</v>
      </c>
      <c r="R15" s="8">
        <v>1.0405833402289101E-2</v>
      </c>
      <c r="S15" s="8">
        <v>9.116013017778906E-4</v>
      </c>
      <c r="T15" s="8">
        <v>1.3417001180936717E-3</v>
      </c>
      <c r="U15" s="8">
        <v>2.1597970957182811E-3</v>
      </c>
      <c r="V15" s="8">
        <v>1.3748665677742187E-3</v>
      </c>
      <c r="W15" s="8">
        <v>1.8760401110464061E-3</v>
      </c>
      <c r="X15" s="8">
        <v>1.4278658995399219E-3</v>
      </c>
      <c r="Y15" s="8">
        <v>3.1813711641550781E-3</v>
      </c>
      <c r="Z15" s="8">
        <v>2.1174028990030469E-3</v>
      </c>
      <c r="AA15" s="8">
        <v>3.2498755194864063E-3</v>
      </c>
      <c r="AB15" s="8">
        <v>2.6530261960907029E-3</v>
      </c>
    </row>
    <row r="16" spans="1:28" x14ac:dyDescent="0.25">
      <c r="A16" s="9" t="s">
        <v>6</v>
      </c>
      <c r="B16" s="10">
        <v>2.2330874999999999</v>
      </c>
      <c r="C16" s="10">
        <v>2.204979625</v>
      </c>
      <c r="D16" s="10">
        <v>2.180025375</v>
      </c>
      <c r="E16" s="10">
        <v>2.1947852499999998</v>
      </c>
      <c r="F16" s="10">
        <v>2.2260110000000002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</row>
    <row r="17" spans="1:28" x14ac:dyDescent="0.25">
      <c r="A17" s="9" t="s">
        <v>7</v>
      </c>
      <c r="B17" s="10">
        <v>2.5619040136718749</v>
      </c>
      <c r="C17" s="10">
        <v>2.71764469140625</v>
      </c>
      <c r="D17" s="10">
        <v>2.7249124023437501</v>
      </c>
      <c r="E17" s="10">
        <v>2.5890116230468752</v>
      </c>
      <c r="F17" s="10">
        <v>2.578280568359375</v>
      </c>
      <c r="G17" s="10">
        <v>2.1128034570312502</v>
      </c>
      <c r="H17" s="10">
        <v>2.3116787480468748</v>
      </c>
      <c r="I17" s="10">
        <v>2.046753896484375</v>
      </c>
      <c r="J17" s="10">
        <v>1.7907345136718751</v>
      </c>
      <c r="K17" s="10">
        <v>1.646424052734375</v>
      </c>
      <c r="L17" s="10">
        <v>1.5197804394531249</v>
      </c>
      <c r="M17" s="10">
        <v>1.41502825390625</v>
      </c>
      <c r="N17" s="10">
        <v>1.337468923828125</v>
      </c>
      <c r="O17" s="10">
        <v>1.3225505488281251</v>
      </c>
      <c r="P17" s="10">
        <v>1.2611723632812499</v>
      </c>
      <c r="Q17" s="10">
        <v>1.2632990039062499</v>
      </c>
      <c r="R17" s="10">
        <v>1.20964870703125</v>
      </c>
      <c r="S17" s="10">
        <v>1.2381291425781249</v>
      </c>
      <c r="T17" s="10">
        <v>1.0894994296875</v>
      </c>
      <c r="U17" s="10">
        <v>1.00164363671875</v>
      </c>
      <c r="V17" s="10">
        <v>0.82808160253906249</v>
      </c>
      <c r="W17" s="10">
        <v>0.82003280175781246</v>
      </c>
      <c r="X17" s="10">
        <v>0.70330252929687498</v>
      </c>
      <c r="Y17" s="10">
        <v>0.59096316699218754</v>
      </c>
      <c r="Z17" s="10">
        <v>0.50877590136718753</v>
      </c>
      <c r="AA17" s="10">
        <v>0.58209899218750005</v>
      </c>
      <c r="AB17" s="10">
        <v>0.49862706445312499</v>
      </c>
    </row>
    <row r="18" spans="1:28" x14ac:dyDescent="0.25">
      <c r="A18" s="11" t="s">
        <v>2</v>
      </c>
      <c r="B18" s="10">
        <v>1.9667506407010549</v>
      </c>
      <c r="C18" s="10">
        <v>1.5688064734309273</v>
      </c>
      <c r="D18" s="10">
        <v>1.0603917529783324</v>
      </c>
      <c r="E18" s="10">
        <v>0.75780896008201992</v>
      </c>
      <c r="F18" s="10">
        <v>0.89714312321110112</v>
      </c>
      <c r="G18" s="10">
        <v>2.5919594349761748</v>
      </c>
      <c r="H18" s="10">
        <v>2.0668626338680096</v>
      </c>
      <c r="I18" s="10">
        <v>1.9352045713570623</v>
      </c>
      <c r="J18" s="10">
        <v>1.7824207787571624</v>
      </c>
      <c r="K18" s="10">
        <v>1.5816098294340575</v>
      </c>
      <c r="L18" s="10">
        <v>1.533067123150585</v>
      </c>
      <c r="M18" s="10">
        <v>1.56997257163043</v>
      </c>
      <c r="N18" s="10">
        <v>1.5526010442959224</v>
      </c>
      <c r="O18" s="10">
        <v>1.4631095406687924</v>
      </c>
      <c r="P18" s="10">
        <v>1.4218913473040373</v>
      </c>
      <c r="Q18" s="10">
        <v>1.3756712032301699</v>
      </c>
      <c r="R18" s="10">
        <v>1.3406463485212048</v>
      </c>
      <c r="S18" s="10">
        <v>1.354913137894195</v>
      </c>
      <c r="T18" s="10">
        <v>1.39971573142522</v>
      </c>
      <c r="U18" s="10">
        <v>1.403852893208315</v>
      </c>
      <c r="V18" s="10">
        <v>1.4314412375467873</v>
      </c>
      <c r="W18" s="10">
        <v>1.3889893862293623</v>
      </c>
      <c r="X18" s="10">
        <v>1.3740943272801249</v>
      </c>
      <c r="Y18" s="10">
        <v>1.3542675267770274</v>
      </c>
      <c r="Z18" s="10">
        <v>1.3568107119238924</v>
      </c>
      <c r="AA18" s="10">
        <v>1.4561234286527498</v>
      </c>
      <c r="AB18" s="10">
        <v>1.4909864289797949</v>
      </c>
    </row>
    <row r="19" spans="1:28" x14ac:dyDescent="0.25">
      <c r="A19" s="9" t="s">
        <v>51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8.2856175231933596E-4</v>
      </c>
      <c r="S19" s="10">
        <v>9.9760213470458992E-4</v>
      </c>
      <c r="T19" s="10">
        <v>7.3282972717285161E-4</v>
      </c>
      <c r="U19" s="10">
        <v>2.6208270187377931E-3</v>
      </c>
      <c r="V19" s="10">
        <v>5.87912272644043E-3</v>
      </c>
      <c r="W19" s="10">
        <v>4.2571674499511719E-3</v>
      </c>
      <c r="X19" s="10">
        <v>6.569970184326172E-3</v>
      </c>
      <c r="Y19" s="10">
        <v>2.5373452224731444E-3</v>
      </c>
      <c r="Z19" s="10">
        <v>3.1454965209960935E-4</v>
      </c>
      <c r="AA19" s="10">
        <v>9.0286013984680201E-4</v>
      </c>
      <c r="AB19" s="10">
        <v>1.9669601745605468E-3</v>
      </c>
    </row>
    <row r="20" spans="1:28" x14ac:dyDescent="0.25">
      <c r="A20" s="12" t="s">
        <v>8</v>
      </c>
      <c r="B20" s="13">
        <v>8.5154391413817514</v>
      </c>
      <c r="C20" s="13">
        <v>8.2991367299143413</v>
      </c>
      <c r="D20" s="13">
        <v>7.7658926177632184</v>
      </c>
      <c r="E20" s="13">
        <v>7.3351324897355834</v>
      </c>
      <c r="F20" s="13">
        <v>7.1930361824564546</v>
      </c>
      <c r="G20" s="13">
        <v>4.8386596651747906</v>
      </c>
      <c r="H20" s="13">
        <v>4.3925130600252507</v>
      </c>
      <c r="I20" s="13">
        <v>3.9962246903590453</v>
      </c>
      <c r="J20" s="13">
        <v>3.585631698361027</v>
      </c>
      <c r="K20" s="13">
        <v>3.2384472422811905</v>
      </c>
      <c r="L20" s="13">
        <v>3.0634226830145068</v>
      </c>
      <c r="M20" s="13">
        <v>2.9963758028831196</v>
      </c>
      <c r="N20" s="13">
        <v>2.9003754478956569</v>
      </c>
      <c r="O20" s="13">
        <v>2.7956933958912664</v>
      </c>
      <c r="P20" s="13">
        <v>2.6938329448590732</v>
      </c>
      <c r="Q20" s="13">
        <v>2.6505355876775871</v>
      </c>
      <c r="R20" s="13">
        <v>2.5615294507070634</v>
      </c>
      <c r="S20" s="13">
        <v>2.5949514839088024</v>
      </c>
      <c r="T20" s="13">
        <v>2.4912896909579865</v>
      </c>
      <c r="U20" s="13">
        <v>2.4102771540415211</v>
      </c>
      <c r="V20" s="13">
        <v>2.2667768293800643</v>
      </c>
      <c r="W20" s="13">
        <v>2.2151553955481722</v>
      </c>
      <c r="X20" s="13">
        <v>2.085394692660866</v>
      </c>
      <c r="Y20" s="13">
        <v>1.9509494101558431</v>
      </c>
      <c r="Z20" s="13">
        <v>1.8680185658421824</v>
      </c>
      <c r="AA20" s="13">
        <v>2.0423751564995833</v>
      </c>
      <c r="AB20" s="13">
        <v>1.9942334798035712</v>
      </c>
    </row>
    <row r="21" spans="1:28" x14ac:dyDescent="0.25">
      <c r="A21" s="67" t="s">
        <v>83</v>
      </c>
      <c r="B21" s="32">
        <f t="shared" ref="B21:AB21" si="1">B20-B18</f>
        <v>6.5486885006806963</v>
      </c>
      <c r="C21" s="32">
        <f t="shared" si="1"/>
        <v>6.7303302564834144</v>
      </c>
      <c r="D21" s="32">
        <f t="shared" si="1"/>
        <v>6.7055008647848862</v>
      </c>
      <c r="E21" s="32">
        <f t="shared" si="1"/>
        <v>6.5773235296535635</v>
      </c>
      <c r="F21" s="32">
        <f t="shared" si="1"/>
        <v>6.295893059245353</v>
      </c>
      <c r="G21" s="32">
        <f t="shared" si="1"/>
        <v>2.2467002301986159</v>
      </c>
      <c r="H21" s="32">
        <f t="shared" si="1"/>
        <v>2.325650426157241</v>
      </c>
      <c r="I21" s="32">
        <f t="shared" si="1"/>
        <v>2.061020119001983</v>
      </c>
      <c r="J21" s="32">
        <f t="shared" si="1"/>
        <v>1.8032109196038646</v>
      </c>
      <c r="K21" s="32">
        <f t="shared" si="1"/>
        <v>1.656837412847133</v>
      </c>
      <c r="L21" s="32">
        <f t="shared" si="1"/>
        <v>1.5303555598639218</v>
      </c>
      <c r="M21" s="32">
        <f t="shared" si="1"/>
        <v>1.4264032312526895</v>
      </c>
      <c r="N21" s="32">
        <f t="shared" si="1"/>
        <v>1.3477744035997345</v>
      </c>
      <c r="O21" s="32">
        <f t="shared" si="1"/>
        <v>1.332583855222474</v>
      </c>
      <c r="P21" s="32">
        <f t="shared" si="1"/>
        <v>1.2719415975550359</v>
      </c>
      <c r="Q21" s="32">
        <f t="shared" si="1"/>
        <v>1.2748643844474172</v>
      </c>
      <c r="R21" s="32">
        <f t="shared" si="1"/>
        <v>1.2208831021858586</v>
      </c>
      <c r="S21" s="32">
        <f t="shared" si="1"/>
        <v>1.2400383460146074</v>
      </c>
      <c r="T21" s="32">
        <f t="shared" si="1"/>
        <v>1.0915739595327665</v>
      </c>
      <c r="U21" s="32">
        <f t="shared" si="1"/>
        <v>1.0064242608332061</v>
      </c>
      <c r="V21" s="32">
        <f t="shared" si="1"/>
        <v>0.83533559183327699</v>
      </c>
      <c r="W21" s="32">
        <f t="shared" si="1"/>
        <v>0.8261660093188099</v>
      </c>
      <c r="X21" s="32">
        <f t="shared" si="1"/>
        <v>0.71130036538074104</v>
      </c>
      <c r="Y21" s="32">
        <f t="shared" si="1"/>
        <v>0.59668188337881567</v>
      </c>
      <c r="Z21" s="32">
        <f t="shared" si="1"/>
        <v>0.51120785391829004</v>
      </c>
      <c r="AA21" s="32">
        <f t="shared" si="1"/>
        <v>0.58625172784683355</v>
      </c>
      <c r="AB21" s="32">
        <f t="shared" si="1"/>
        <v>0.5032470508237763</v>
      </c>
    </row>
    <row r="23" spans="1:28" x14ac:dyDescent="0.25">
      <c r="A23" s="5" t="str">
        <f>'RAW DATA INPUTS &gt;&gt;&gt;'!C5</f>
        <v>Suite 3 Customer Only</v>
      </c>
    </row>
    <row r="24" spans="1:28" x14ac:dyDescent="0.25">
      <c r="A24" s="6" t="s">
        <v>4</v>
      </c>
      <c r="B24" s="2">
        <v>2021</v>
      </c>
      <c r="C24" s="2">
        <v>2022</v>
      </c>
      <c r="D24" s="2">
        <v>2023</v>
      </c>
      <c r="E24" s="2">
        <v>2024</v>
      </c>
      <c r="F24" s="2">
        <v>2025</v>
      </c>
      <c r="G24" s="2">
        <v>2026</v>
      </c>
      <c r="H24" s="2">
        <v>2027</v>
      </c>
      <c r="I24" s="2">
        <v>2028</v>
      </c>
      <c r="J24" s="2">
        <v>2029</v>
      </c>
      <c r="K24" s="2">
        <v>2030</v>
      </c>
      <c r="L24" s="2">
        <v>2031</v>
      </c>
      <c r="M24" s="2">
        <v>2032</v>
      </c>
      <c r="N24" s="2">
        <v>2033</v>
      </c>
      <c r="O24" s="2">
        <v>2034</v>
      </c>
      <c r="P24" s="2">
        <v>2035</v>
      </c>
      <c r="Q24" s="2">
        <v>2036</v>
      </c>
      <c r="R24" s="2">
        <v>2037</v>
      </c>
      <c r="S24" s="2">
        <v>2038</v>
      </c>
      <c r="T24" s="2">
        <v>2039</v>
      </c>
      <c r="U24" s="2">
        <v>2040</v>
      </c>
      <c r="V24" s="2">
        <v>2041</v>
      </c>
      <c r="W24" s="2">
        <v>2042</v>
      </c>
      <c r="X24" s="2">
        <v>2043</v>
      </c>
      <c r="Y24" s="2">
        <v>2044</v>
      </c>
      <c r="Z24" s="2">
        <v>2045</v>
      </c>
      <c r="AA24" s="2">
        <v>2046</v>
      </c>
      <c r="AB24" s="2">
        <v>2047</v>
      </c>
    </row>
    <row r="25" spans="1:28" x14ac:dyDescent="0.25">
      <c r="A25" s="7" t="s">
        <v>5</v>
      </c>
      <c r="B25" s="8">
        <v>1.7536969870088226</v>
      </c>
      <c r="C25" s="8">
        <v>1.807705940077164</v>
      </c>
      <c r="D25" s="8">
        <v>1.8005649660419942</v>
      </c>
      <c r="E25" s="8">
        <v>1.7935862787773957</v>
      </c>
      <c r="F25" s="8">
        <v>1.4916080795011797</v>
      </c>
      <c r="G25" s="8">
        <v>0.13389677316736567</v>
      </c>
      <c r="H25" s="8">
        <v>1.3971678110366313E-2</v>
      </c>
      <c r="I25" s="8">
        <v>1.4266222517607821E-2</v>
      </c>
      <c r="J25" s="8">
        <v>1.2476405931989542E-2</v>
      </c>
      <c r="K25" s="8">
        <v>1.0413360112757852E-2</v>
      </c>
      <c r="L25" s="8">
        <v>1.0575120410796992E-2</v>
      </c>
      <c r="M25" s="8">
        <v>1.1374977346439394E-2</v>
      </c>
      <c r="N25" s="8">
        <v>1.0305479771609258E-2</v>
      </c>
      <c r="O25" s="8">
        <v>1.0033306394348789E-2</v>
      </c>
      <c r="P25" s="8">
        <v>1.0769234273786054E-2</v>
      </c>
      <c r="Q25" s="8">
        <v>1.1522282597023301E-2</v>
      </c>
      <c r="R25" s="8">
        <v>1.0362735458145039E-2</v>
      </c>
      <c r="S25" s="8">
        <v>8.6849583092335936E-4</v>
      </c>
      <c r="T25" s="8">
        <v>1.2555042298055469E-3</v>
      </c>
      <c r="U25" s="8">
        <v>2.1597970957182811E-3</v>
      </c>
      <c r="V25" s="8">
        <v>1.3128953971297656E-3</v>
      </c>
      <c r="W25" s="8">
        <v>1.8329421669023437E-3</v>
      </c>
      <c r="X25" s="8">
        <v>1.3847679553958593E-3</v>
      </c>
      <c r="Y25" s="8">
        <v>3.1813711641550781E-3</v>
      </c>
      <c r="Z25" s="8">
        <v>2.0743049548589843E-3</v>
      </c>
      <c r="AA25" s="8">
        <v>3.157296980720781E-3</v>
      </c>
      <c r="AB25" s="8">
        <v>2.5793208838254685E-3</v>
      </c>
    </row>
    <row r="26" spans="1:28" x14ac:dyDescent="0.25">
      <c r="A26" s="9" t="s">
        <v>6</v>
      </c>
      <c r="B26" s="10">
        <v>2.2330874999999999</v>
      </c>
      <c r="C26" s="10">
        <v>2.2049794999999999</v>
      </c>
      <c r="D26" s="10">
        <v>2.180025375</v>
      </c>
      <c r="E26" s="10">
        <v>2.1947852499999998</v>
      </c>
      <c r="F26" s="10">
        <v>2.2260110000000002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</row>
    <row r="27" spans="1:28" x14ac:dyDescent="0.25">
      <c r="A27" s="9" t="s">
        <v>7</v>
      </c>
      <c r="B27" s="10">
        <v>2.5619040136718749</v>
      </c>
      <c r="C27" s="10">
        <v>2.7313702890624998</v>
      </c>
      <c r="D27" s="10">
        <v>2.7499347226562501</v>
      </c>
      <c r="E27" s="10">
        <v>2.5984620839843751</v>
      </c>
      <c r="F27" s="10">
        <v>2.5865239589843751</v>
      </c>
      <c r="G27" s="10">
        <v>2.109760666015625</v>
      </c>
      <c r="H27" s="10">
        <v>2.3139887050781249</v>
      </c>
      <c r="I27" s="10">
        <v>2.043130306640625</v>
      </c>
      <c r="J27" s="10">
        <v>1.7950655371093751</v>
      </c>
      <c r="K27" s="10">
        <v>1.64190779296875</v>
      </c>
      <c r="L27" s="10">
        <v>1.520268171875</v>
      </c>
      <c r="M27" s="10">
        <v>1.4161152441406251</v>
      </c>
      <c r="N27" s="10">
        <v>1.3381597031250001</v>
      </c>
      <c r="O27" s="10">
        <v>1.322315400390625</v>
      </c>
      <c r="P27" s="10">
        <v>1.2576676640625</v>
      </c>
      <c r="Q27" s="10">
        <v>1.2664974023437501</v>
      </c>
      <c r="R27" s="10">
        <v>1.2197688066406249</v>
      </c>
      <c r="S27" s="10">
        <v>1.22110707421875</v>
      </c>
      <c r="T27" s="10">
        <v>1.1213955253906249</v>
      </c>
      <c r="U27" s="10">
        <v>1.036058041015625</v>
      </c>
      <c r="V27" s="10">
        <v>0.83879813867187503</v>
      </c>
      <c r="W27" s="10">
        <v>0.82608525683593748</v>
      </c>
      <c r="X27" s="10">
        <v>0.73054647851562504</v>
      </c>
      <c r="Y27" s="10">
        <v>0.59485732226562504</v>
      </c>
      <c r="Z27" s="10">
        <v>0.523703845703125</v>
      </c>
      <c r="AA27" s="10">
        <v>0.57876113183593747</v>
      </c>
      <c r="AB27" s="10">
        <v>0.49768460546874999</v>
      </c>
    </row>
    <row r="28" spans="1:28" x14ac:dyDescent="0.25">
      <c r="A28" s="11" t="s">
        <v>2</v>
      </c>
      <c r="B28" s="10">
        <v>1.9667506407010549</v>
      </c>
      <c r="C28" s="10">
        <v>1.5626660023894698</v>
      </c>
      <c r="D28" s="10">
        <v>1.0558660925076826</v>
      </c>
      <c r="E28" s="10">
        <v>0.75875774709686872</v>
      </c>
      <c r="F28" s="10">
        <v>0.90428434567648375</v>
      </c>
      <c r="G28" s="10">
        <v>2.60786042372614</v>
      </c>
      <c r="H28" s="10">
        <v>2.0789354774598849</v>
      </c>
      <c r="I28" s="10">
        <v>1.9503207349530298</v>
      </c>
      <c r="J28" s="10">
        <v>1.7922908853700947</v>
      </c>
      <c r="K28" s="10">
        <v>1.5942795110592622</v>
      </c>
      <c r="L28" s="10">
        <v>1.5432662373315276</v>
      </c>
      <c r="M28" s="10">
        <v>1.5801483229020774</v>
      </c>
      <c r="N28" s="10">
        <v>1.5597729757400174</v>
      </c>
      <c r="O28" s="10">
        <v>1.4732528969785825</v>
      </c>
      <c r="P28" s="10">
        <v>1.432698137981385</v>
      </c>
      <c r="Q28" s="10">
        <v>1.3833706065439149</v>
      </c>
      <c r="R28" s="10">
        <v>1.350509831628925</v>
      </c>
      <c r="S28" s="10">
        <v>1.3729323236111175</v>
      </c>
      <c r="T28" s="10">
        <v>1.4034964282005149</v>
      </c>
      <c r="U28" s="10">
        <v>1.4073340871206375</v>
      </c>
      <c r="V28" s="10">
        <v>1.4518866734367324</v>
      </c>
      <c r="W28" s="10">
        <v>1.407156456753575</v>
      </c>
      <c r="X28" s="10">
        <v>1.3879046969302899</v>
      </c>
      <c r="Y28" s="10">
        <v>1.3742589514914973</v>
      </c>
      <c r="Z28" s="10">
        <v>1.3743190447478799</v>
      </c>
      <c r="AA28" s="10">
        <v>1.4769109986937623</v>
      </c>
      <c r="AB28" s="10">
        <v>1.507085159467195</v>
      </c>
    </row>
    <row r="29" spans="1:28" x14ac:dyDescent="0.25">
      <c r="A29" s="9" t="s">
        <v>51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6.7616145324707029E-4</v>
      </c>
      <c r="S29" s="10">
        <v>1.0142421875E-3</v>
      </c>
      <c r="T29" s="10">
        <v>6.4717404174804689E-4</v>
      </c>
      <c r="U29" s="10">
        <v>2.3042333221435546E-3</v>
      </c>
      <c r="V29" s="10">
        <v>6.3426553955078123E-3</v>
      </c>
      <c r="W29" s="10">
        <v>4.7682810516357418E-3</v>
      </c>
      <c r="X29" s="10">
        <v>7.4831955108642578E-3</v>
      </c>
      <c r="Y29" s="10">
        <v>2.9794501953124999E-3</v>
      </c>
      <c r="Z29" s="10">
        <v>5.021820793151856E-4</v>
      </c>
      <c r="AA29" s="10">
        <v>1.8858515567779541E-3</v>
      </c>
      <c r="AB29" s="10">
        <v>1.438029037475586E-3</v>
      </c>
    </row>
    <row r="30" spans="1:28" x14ac:dyDescent="0.25">
      <c r="A30" s="12" t="s">
        <v>8</v>
      </c>
      <c r="B30" s="13">
        <v>8.5154391413817514</v>
      </c>
      <c r="C30" s="13">
        <v>8.3067217315291337</v>
      </c>
      <c r="D30" s="13">
        <v>7.7863911562059265</v>
      </c>
      <c r="E30" s="13">
        <v>7.3455913598586395</v>
      </c>
      <c r="F30" s="13">
        <v>7.2084273841620385</v>
      </c>
      <c r="G30" s="13">
        <v>4.8515178629091302</v>
      </c>
      <c r="H30" s="13">
        <v>4.4068958606483761</v>
      </c>
      <c r="I30" s="13">
        <v>4.0077172641112631</v>
      </c>
      <c r="J30" s="13">
        <v>3.5998328284114596</v>
      </c>
      <c r="K30" s="13">
        <v>3.2466006641407699</v>
      </c>
      <c r="L30" s="13">
        <v>3.0741095296173242</v>
      </c>
      <c r="M30" s="13">
        <v>3.0076385443891418</v>
      </c>
      <c r="N30" s="13">
        <v>2.9082381586366268</v>
      </c>
      <c r="O30" s="13">
        <v>2.8056016037635563</v>
      </c>
      <c r="P30" s="13">
        <v>2.7011350363176709</v>
      </c>
      <c r="Q30" s="13">
        <v>2.6613902914846883</v>
      </c>
      <c r="R30" s="13">
        <v>2.5813175351809421</v>
      </c>
      <c r="S30" s="13">
        <v>2.5959221358482907</v>
      </c>
      <c r="T30" s="13">
        <v>2.5267946318626935</v>
      </c>
      <c r="U30" s="13">
        <v>2.4478561585541243</v>
      </c>
      <c r="V30" s="13">
        <v>2.2983403629012447</v>
      </c>
      <c r="W30" s="13">
        <v>2.2398429368080506</v>
      </c>
      <c r="X30" s="13">
        <v>2.1273191389121751</v>
      </c>
      <c r="Y30" s="13">
        <v>1.9752770951165899</v>
      </c>
      <c r="Z30" s="13">
        <v>1.900599377485179</v>
      </c>
      <c r="AA30" s="13">
        <v>2.0607152790671988</v>
      </c>
      <c r="AB30" s="13">
        <v>2.0087871148572463</v>
      </c>
    </row>
    <row r="31" spans="1:28" x14ac:dyDescent="0.25">
      <c r="A31" s="67" t="s">
        <v>83</v>
      </c>
      <c r="B31" s="32">
        <f t="shared" ref="B31:AB31" si="2">B30-B28</f>
        <v>6.5486885006806963</v>
      </c>
      <c r="C31" s="32">
        <f t="shared" si="2"/>
        <v>6.7440557291396637</v>
      </c>
      <c r="D31" s="32">
        <f t="shared" si="2"/>
        <v>6.7305250636982441</v>
      </c>
      <c r="E31" s="32">
        <f t="shared" si="2"/>
        <v>6.5868336127617706</v>
      </c>
      <c r="F31" s="32">
        <f t="shared" si="2"/>
        <v>6.304143038485555</v>
      </c>
      <c r="G31" s="32">
        <f t="shared" si="2"/>
        <v>2.2436574391829902</v>
      </c>
      <c r="H31" s="32">
        <f t="shared" si="2"/>
        <v>2.3279603831884912</v>
      </c>
      <c r="I31" s="32">
        <f t="shared" si="2"/>
        <v>2.0573965291582335</v>
      </c>
      <c r="J31" s="32">
        <f t="shared" si="2"/>
        <v>1.8075419430413648</v>
      </c>
      <c r="K31" s="32">
        <f t="shared" si="2"/>
        <v>1.6523211530815076</v>
      </c>
      <c r="L31" s="32">
        <f t="shared" si="2"/>
        <v>1.5308432922857966</v>
      </c>
      <c r="M31" s="32">
        <f t="shared" si="2"/>
        <v>1.4274902214870644</v>
      </c>
      <c r="N31" s="32">
        <f t="shared" si="2"/>
        <v>1.3484651828966094</v>
      </c>
      <c r="O31" s="32">
        <f t="shared" si="2"/>
        <v>1.3323487067849737</v>
      </c>
      <c r="P31" s="32">
        <f t="shared" si="2"/>
        <v>1.2684368983362859</v>
      </c>
      <c r="Q31" s="32">
        <f t="shared" si="2"/>
        <v>1.2780196849407734</v>
      </c>
      <c r="R31" s="32">
        <f t="shared" si="2"/>
        <v>1.2308077035520171</v>
      </c>
      <c r="S31" s="32">
        <f t="shared" si="2"/>
        <v>1.2229898122371732</v>
      </c>
      <c r="T31" s="32">
        <f t="shared" si="2"/>
        <v>1.1232982036621786</v>
      </c>
      <c r="U31" s="32">
        <f t="shared" si="2"/>
        <v>1.0405220714334869</v>
      </c>
      <c r="V31" s="32">
        <f t="shared" si="2"/>
        <v>0.84645368946451227</v>
      </c>
      <c r="W31" s="32">
        <f t="shared" si="2"/>
        <v>0.83268648005447554</v>
      </c>
      <c r="X31" s="32">
        <f t="shared" si="2"/>
        <v>0.73941444198188511</v>
      </c>
      <c r="Y31" s="32">
        <f t="shared" si="2"/>
        <v>0.60101814362509254</v>
      </c>
      <c r="Z31" s="32">
        <f t="shared" si="2"/>
        <v>0.52628033273729913</v>
      </c>
      <c r="AA31" s="32">
        <f t="shared" si="2"/>
        <v>0.58380428037343646</v>
      </c>
      <c r="AB31" s="32">
        <f t="shared" si="2"/>
        <v>0.50170195539005125</v>
      </c>
    </row>
    <row r="32" spans="1:28" x14ac:dyDescent="0.25">
      <c r="A32" s="5"/>
    </row>
    <row r="33" spans="1:28" x14ac:dyDescent="0.25">
      <c r="A33" s="5" t="str">
        <f>'RAW DATA INPUTS &gt;&gt;&gt;'!C6</f>
        <v>Suite 4 Pre-CBI</v>
      </c>
    </row>
    <row r="34" spans="1:28" x14ac:dyDescent="0.25">
      <c r="A34" s="6" t="s">
        <v>4</v>
      </c>
      <c r="B34" s="2">
        <v>2021</v>
      </c>
      <c r="C34" s="2">
        <v>2022</v>
      </c>
      <c r="D34" s="2">
        <v>2023</v>
      </c>
      <c r="E34" s="2">
        <v>2024</v>
      </c>
      <c r="F34" s="2">
        <v>2025</v>
      </c>
      <c r="G34" s="2">
        <v>2026</v>
      </c>
      <c r="H34" s="2">
        <v>2027</v>
      </c>
      <c r="I34" s="2">
        <v>2028</v>
      </c>
      <c r="J34" s="2">
        <v>2029</v>
      </c>
      <c r="K34" s="2">
        <v>2030</v>
      </c>
      <c r="L34" s="2">
        <v>2031</v>
      </c>
      <c r="M34" s="2">
        <v>2032</v>
      </c>
      <c r="N34" s="2">
        <v>2033</v>
      </c>
      <c r="O34" s="2">
        <v>2034</v>
      </c>
      <c r="P34" s="2">
        <v>2035</v>
      </c>
      <c r="Q34" s="2">
        <v>2036</v>
      </c>
      <c r="R34" s="2">
        <v>2037</v>
      </c>
      <c r="S34" s="2">
        <v>2038</v>
      </c>
      <c r="T34" s="2">
        <v>2039</v>
      </c>
      <c r="U34" s="2">
        <v>2040</v>
      </c>
      <c r="V34" s="2">
        <v>2041</v>
      </c>
      <c r="W34" s="2">
        <v>2042</v>
      </c>
      <c r="X34" s="2">
        <v>2043</v>
      </c>
      <c r="Y34" s="2">
        <v>2044</v>
      </c>
      <c r="Z34" s="2">
        <v>2045</v>
      </c>
      <c r="AA34" s="2">
        <v>2046</v>
      </c>
      <c r="AB34" s="2">
        <v>2047</v>
      </c>
    </row>
    <row r="35" spans="1:28" x14ac:dyDescent="0.25">
      <c r="A35" s="7" t="s">
        <v>5</v>
      </c>
      <c r="B35" s="8">
        <v>1.7536969870088226</v>
      </c>
      <c r="C35" s="8">
        <v>1.807705940077164</v>
      </c>
      <c r="D35" s="8">
        <v>1.8005650912820517</v>
      </c>
      <c r="E35" s="8">
        <v>1.7935562192663308</v>
      </c>
      <c r="F35" s="8">
        <v>1.4915693229411657</v>
      </c>
      <c r="G35" s="8">
        <v>0.13389677316736567</v>
      </c>
      <c r="H35" s="8">
        <v>1.3971678110366313E-2</v>
      </c>
      <c r="I35" s="8">
        <v>1.4266222517607821E-2</v>
      </c>
      <c r="J35" s="8">
        <v>1.2476405931989542E-2</v>
      </c>
      <c r="K35" s="8">
        <v>1.0413360112757852E-2</v>
      </c>
      <c r="L35" s="8">
        <v>1.0575120410796992E-2</v>
      </c>
      <c r="M35" s="8">
        <v>1.1374977346439394E-2</v>
      </c>
      <c r="N35" s="8">
        <v>1.0305479771609258E-2</v>
      </c>
      <c r="O35" s="8">
        <v>1.0033306394348789E-2</v>
      </c>
      <c r="P35" s="8">
        <v>1.0769234273786054E-2</v>
      </c>
      <c r="Q35" s="8">
        <v>1.1565380541167363E-2</v>
      </c>
      <c r="R35" s="8">
        <v>1.0405833402289101E-2</v>
      </c>
      <c r="S35" s="8">
        <v>9.5469171921148423E-4</v>
      </c>
      <c r="T35" s="8">
        <v>1.3417001180936717E-3</v>
      </c>
      <c r="U35" s="8">
        <v>2.1597970957182811E-3</v>
      </c>
      <c r="V35" s="8">
        <v>1.3748665677742187E-3</v>
      </c>
      <c r="W35" s="8">
        <v>1.8329496936128123E-3</v>
      </c>
      <c r="X35" s="8">
        <v>1.3847679553958593E-3</v>
      </c>
      <c r="Y35" s="8">
        <v>3.224454054878203E-3</v>
      </c>
      <c r="Z35" s="8">
        <v>2.0743049548589843E-3</v>
      </c>
      <c r="AA35" s="8">
        <v>3.2498755194864063E-3</v>
      </c>
      <c r="AB35" s="8">
        <v>2.6718994225910938E-3</v>
      </c>
    </row>
    <row r="36" spans="1:28" x14ac:dyDescent="0.25">
      <c r="A36" s="9" t="s">
        <v>6</v>
      </c>
      <c r="B36" s="10">
        <v>2.2330874999999999</v>
      </c>
      <c r="C36" s="10">
        <v>2.2049794999999999</v>
      </c>
      <c r="D36" s="10">
        <v>2.180025375</v>
      </c>
      <c r="E36" s="10">
        <v>2.1947853749999999</v>
      </c>
      <c r="F36" s="10">
        <v>2.2260110000000002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</row>
    <row r="37" spans="1:28" x14ac:dyDescent="0.25">
      <c r="A37" s="9" t="s">
        <v>7</v>
      </c>
      <c r="B37" s="10">
        <v>2.5619040136718749</v>
      </c>
      <c r="C37" s="10">
        <v>2.7217144511718749</v>
      </c>
      <c r="D37" s="10">
        <v>2.7431729414062498</v>
      </c>
      <c r="E37" s="10">
        <v>2.5867738525390624</v>
      </c>
      <c r="F37" s="10">
        <v>2.5816403847656249</v>
      </c>
      <c r="G37" s="10">
        <v>2.1109700859374998</v>
      </c>
      <c r="H37" s="10">
        <v>2.3141238984374999</v>
      </c>
      <c r="I37" s="10">
        <v>2.0449309882812501</v>
      </c>
      <c r="J37" s="10">
        <v>1.79103445703125</v>
      </c>
      <c r="K37" s="10">
        <v>1.6526661328125001</v>
      </c>
      <c r="L37" s="10">
        <v>1.5144088437500001</v>
      </c>
      <c r="M37" s="10">
        <v>1.4189150136718749</v>
      </c>
      <c r="N37" s="10">
        <v>1.3365258964843749</v>
      </c>
      <c r="O37" s="10">
        <v>1.3255061679687501</v>
      </c>
      <c r="P37" s="10">
        <v>1.269961310546875</v>
      </c>
      <c r="Q37" s="10">
        <v>1.2700232636718749</v>
      </c>
      <c r="R37" s="10">
        <v>1.2028721777343749</v>
      </c>
      <c r="S37" s="10">
        <v>1.2335133417968751</v>
      </c>
      <c r="T37" s="10">
        <v>1.100457443359375</v>
      </c>
      <c r="U37" s="10">
        <v>1.015882251953125</v>
      </c>
      <c r="V37" s="10">
        <v>0.84166254199218749</v>
      </c>
      <c r="W37" s="10">
        <v>0.83045413769531251</v>
      </c>
      <c r="X37" s="10">
        <v>0.7106117890625</v>
      </c>
      <c r="Y37" s="10">
        <v>0.59007278515624995</v>
      </c>
      <c r="Z37" s="10">
        <v>0.52703171874999999</v>
      </c>
      <c r="AA37" s="10">
        <v>0.57613048632812502</v>
      </c>
      <c r="AB37" s="10">
        <v>0.49043376171875003</v>
      </c>
    </row>
    <row r="38" spans="1:28" x14ac:dyDescent="0.25">
      <c r="A38" s="11" t="s">
        <v>2</v>
      </c>
      <c r="B38" s="10">
        <v>1.9667506407010549</v>
      </c>
      <c r="C38" s="10">
        <v>1.5667642661328622</v>
      </c>
      <c r="D38" s="10">
        <v>1.0585217568157925</v>
      </c>
      <c r="E38" s="10">
        <v>0.76039965382536367</v>
      </c>
      <c r="F38" s="10">
        <v>0.89385124112048875</v>
      </c>
      <c r="G38" s="10">
        <v>2.5929652443495348</v>
      </c>
      <c r="H38" s="10">
        <v>2.0660242185354751</v>
      </c>
      <c r="I38" s="10">
        <v>1.9365976751443024</v>
      </c>
      <c r="J38" s="10">
        <v>1.7830384507250701</v>
      </c>
      <c r="K38" s="10">
        <v>1.5755691926802573</v>
      </c>
      <c r="L38" s="10">
        <v>1.5339522643017098</v>
      </c>
      <c r="M38" s="10">
        <v>1.5663637247085573</v>
      </c>
      <c r="N38" s="10">
        <v>1.5534490938178573</v>
      </c>
      <c r="O38" s="10">
        <v>1.4624593533116601</v>
      </c>
      <c r="P38" s="10">
        <v>1.4185480427275026</v>
      </c>
      <c r="Q38" s="10">
        <v>1.37290330061555</v>
      </c>
      <c r="R38" s="10">
        <v>1.3486777700871473</v>
      </c>
      <c r="S38" s="10">
        <v>1.3562485569724023</v>
      </c>
      <c r="T38" s="10">
        <v>1.4038033975602724</v>
      </c>
      <c r="U38" s="10">
        <v>1.4109897802884674</v>
      </c>
      <c r="V38" s="10">
        <v>1.4389689114344775</v>
      </c>
      <c r="W38" s="10">
        <v>1.39414331627626</v>
      </c>
      <c r="X38" s="10">
        <v>1.3924548041565425</v>
      </c>
      <c r="Y38" s="10">
        <v>1.3669736978945848</v>
      </c>
      <c r="Z38" s="10">
        <v>1.3631955300940075</v>
      </c>
      <c r="AA38" s="10">
        <v>1.4665680942360249</v>
      </c>
      <c r="AB38" s="10">
        <v>1.5031013017229276</v>
      </c>
    </row>
    <row r="39" spans="1:28" x14ac:dyDescent="0.25">
      <c r="A39" s="9" t="s">
        <v>51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6.5120138168334965E-4</v>
      </c>
      <c r="S39" s="10">
        <v>1.471443084716797E-3</v>
      </c>
      <c r="T39" s="10">
        <v>8.4331384277343735E-4</v>
      </c>
      <c r="U39" s="10">
        <v>2.6545148849487304E-3</v>
      </c>
      <c r="V39" s="10">
        <v>5.583194625854492E-3</v>
      </c>
      <c r="W39" s="10">
        <v>4.294551727294922E-3</v>
      </c>
      <c r="X39" s="10">
        <v>7.2376979675292967E-3</v>
      </c>
      <c r="Y39" s="10">
        <v>1.7545762252807618E-3</v>
      </c>
      <c r="Z39" s="10">
        <v>9.9729034423828118E-4</v>
      </c>
      <c r="AA39" s="10">
        <v>1.0290727195739749E-3</v>
      </c>
      <c r="AB39" s="10">
        <v>2.3440518150329589E-3</v>
      </c>
    </row>
    <row r="40" spans="1:28" x14ac:dyDescent="0.25">
      <c r="A40" s="12" t="s">
        <v>8</v>
      </c>
      <c r="B40" s="13">
        <v>8.5154391413817514</v>
      </c>
      <c r="C40" s="13">
        <v>8.3011641573819013</v>
      </c>
      <c r="D40" s="13">
        <v>7.7822851645040938</v>
      </c>
      <c r="E40" s="13">
        <v>7.3355151006307562</v>
      </c>
      <c r="F40" s="13">
        <v>7.1930719488272796</v>
      </c>
      <c r="G40" s="13">
        <v>4.8378321034544003</v>
      </c>
      <c r="H40" s="13">
        <v>4.3941197950833413</v>
      </c>
      <c r="I40" s="13">
        <v>3.9957948859431607</v>
      </c>
      <c r="J40" s="13">
        <v>3.5865493136883098</v>
      </c>
      <c r="K40" s="13">
        <v>3.238648685605515</v>
      </c>
      <c r="L40" s="13">
        <v>3.0589362284625068</v>
      </c>
      <c r="M40" s="13">
        <v>2.9966537157268718</v>
      </c>
      <c r="N40" s="13">
        <v>2.9002804700738416</v>
      </c>
      <c r="O40" s="13">
        <v>2.7979988276747587</v>
      </c>
      <c r="P40" s="13">
        <v>2.6992785875481635</v>
      </c>
      <c r="Q40" s="13">
        <v>2.6544919448285924</v>
      </c>
      <c r="R40" s="13">
        <v>2.5626069826054945</v>
      </c>
      <c r="S40" s="13">
        <v>2.5921880335732057</v>
      </c>
      <c r="T40" s="13">
        <v>2.5064458548805146</v>
      </c>
      <c r="U40" s="13">
        <v>2.4316863442222596</v>
      </c>
      <c r="V40" s="13">
        <v>2.2875895146202936</v>
      </c>
      <c r="W40" s="13">
        <v>2.2307249553924802</v>
      </c>
      <c r="X40" s="13">
        <v>2.1116890591419679</v>
      </c>
      <c r="Y40" s="13">
        <v>1.9620255133309938</v>
      </c>
      <c r="Z40" s="13">
        <v>1.8932988441431049</v>
      </c>
      <c r="AA40" s="13">
        <v>2.0469775288032102</v>
      </c>
      <c r="AB40" s="13">
        <v>1.9985510146793017</v>
      </c>
    </row>
    <row r="41" spans="1:28" x14ac:dyDescent="0.25">
      <c r="A41" s="67" t="s">
        <v>83</v>
      </c>
      <c r="B41" s="32">
        <f t="shared" ref="B41:AB41" si="3">B40-B38</f>
        <v>6.5486885006806963</v>
      </c>
      <c r="C41" s="32">
        <f t="shared" si="3"/>
        <v>6.7343998912490388</v>
      </c>
      <c r="D41" s="32">
        <f t="shared" si="3"/>
        <v>6.7237634076883008</v>
      </c>
      <c r="E41" s="32">
        <f t="shared" si="3"/>
        <v>6.5751154468053929</v>
      </c>
      <c r="F41" s="32">
        <f t="shared" si="3"/>
        <v>6.299220707706791</v>
      </c>
      <c r="G41" s="32">
        <f t="shared" si="3"/>
        <v>2.2448668591048655</v>
      </c>
      <c r="H41" s="32">
        <f t="shared" si="3"/>
        <v>2.3280955765478661</v>
      </c>
      <c r="I41" s="32">
        <f t="shared" si="3"/>
        <v>2.0591972107988585</v>
      </c>
      <c r="J41" s="32">
        <f t="shared" si="3"/>
        <v>1.8035108629632397</v>
      </c>
      <c r="K41" s="32">
        <f t="shared" si="3"/>
        <v>1.6630794929252577</v>
      </c>
      <c r="L41" s="32">
        <f t="shared" si="3"/>
        <v>1.524983964160797</v>
      </c>
      <c r="M41" s="32">
        <f t="shared" si="3"/>
        <v>1.4302899910183144</v>
      </c>
      <c r="N41" s="32">
        <f t="shared" si="3"/>
        <v>1.3468313762559843</v>
      </c>
      <c r="O41" s="32">
        <f t="shared" si="3"/>
        <v>1.3355394743630986</v>
      </c>
      <c r="P41" s="32">
        <f t="shared" si="3"/>
        <v>1.280730544820661</v>
      </c>
      <c r="Q41" s="32">
        <f t="shared" si="3"/>
        <v>1.2815886442130424</v>
      </c>
      <c r="R41" s="32">
        <f t="shared" si="3"/>
        <v>1.2139292125183472</v>
      </c>
      <c r="S41" s="32">
        <f t="shared" si="3"/>
        <v>1.2359394766008034</v>
      </c>
      <c r="T41" s="32">
        <f t="shared" si="3"/>
        <v>1.1026424573202422</v>
      </c>
      <c r="U41" s="32">
        <f t="shared" si="3"/>
        <v>1.0206965639337922</v>
      </c>
      <c r="V41" s="32">
        <f t="shared" si="3"/>
        <v>0.84862060318581611</v>
      </c>
      <c r="W41" s="32">
        <f t="shared" si="3"/>
        <v>0.83658163911622019</v>
      </c>
      <c r="X41" s="32">
        <f t="shared" si="3"/>
        <v>0.71923425498542537</v>
      </c>
      <c r="Y41" s="32">
        <f t="shared" si="3"/>
        <v>0.59505181543640906</v>
      </c>
      <c r="Z41" s="32">
        <f t="shared" si="3"/>
        <v>0.53010331404909738</v>
      </c>
      <c r="AA41" s="32">
        <f t="shared" si="3"/>
        <v>0.5804094345671853</v>
      </c>
      <c r="AB41" s="32">
        <f t="shared" si="3"/>
        <v>0.49544971295637419</v>
      </c>
    </row>
    <row r="42" spans="1:28" x14ac:dyDescent="0.25">
      <c r="A42" s="5"/>
    </row>
    <row r="43" spans="1:28" x14ac:dyDescent="0.25">
      <c r="A43" s="148" t="str">
        <f>'RAW DATA INPUTS &gt;&gt;&gt;'!C7</f>
        <v>Suite 5 CBI</v>
      </c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</row>
    <row r="44" spans="1:28" x14ac:dyDescent="0.25">
      <c r="A44" s="149" t="s">
        <v>4</v>
      </c>
      <c r="B44" s="147">
        <v>2021</v>
      </c>
      <c r="C44" s="147">
        <v>2022</v>
      </c>
      <c r="D44" s="147">
        <v>2023</v>
      </c>
      <c r="E44" s="147">
        <v>2024</v>
      </c>
      <c r="F44" s="147">
        <v>2025</v>
      </c>
      <c r="G44" s="147">
        <v>2026</v>
      </c>
      <c r="H44" s="147">
        <v>2027</v>
      </c>
      <c r="I44" s="147">
        <v>2028</v>
      </c>
      <c r="J44" s="147">
        <v>2029</v>
      </c>
      <c r="K44" s="147">
        <v>2030</v>
      </c>
      <c r="L44" s="147">
        <v>2031</v>
      </c>
      <c r="M44" s="147">
        <v>2032</v>
      </c>
      <c r="N44" s="147">
        <v>2033</v>
      </c>
      <c r="O44" s="147">
        <v>2034</v>
      </c>
      <c r="P44" s="147">
        <v>2035</v>
      </c>
      <c r="Q44" s="147">
        <v>2036</v>
      </c>
      <c r="R44" s="147">
        <v>2037</v>
      </c>
      <c r="S44" s="147">
        <v>2038</v>
      </c>
      <c r="T44" s="147">
        <v>2039</v>
      </c>
      <c r="U44" s="147">
        <v>2040</v>
      </c>
      <c r="V44" s="147">
        <v>2041</v>
      </c>
      <c r="W44" s="147">
        <v>2042</v>
      </c>
      <c r="X44" s="147">
        <v>2043</v>
      </c>
      <c r="Y44" s="147">
        <v>2044</v>
      </c>
      <c r="Z44" s="147">
        <v>2045</v>
      </c>
      <c r="AA44" s="147">
        <v>2046</v>
      </c>
      <c r="AB44" s="147">
        <v>2047</v>
      </c>
    </row>
    <row r="45" spans="1:28" x14ac:dyDescent="0.25">
      <c r="A45" s="150" t="s">
        <v>5</v>
      </c>
      <c r="B45" s="151">
        <v>1.7536969870088226</v>
      </c>
      <c r="C45" s="151">
        <v>1.807705940077164</v>
      </c>
      <c r="D45" s="151">
        <v>1.8005649660419942</v>
      </c>
      <c r="E45" s="151">
        <v>1.7935717458732858</v>
      </c>
      <c r="F45" s="151">
        <v>1.4916486447006616</v>
      </c>
      <c r="G45" s="151">
        <v>0.13389677316736567</v>
      </c>
      <c r="H45" s="151">
        <v>1.3971678110366313E-2</v>
      </c>
      <c r="I45" s="151">
        <v>1.4266222517607821E-2</v>
      </c>
      <c r="J45" s="151">
        <v>1.2476405931989542E-2</v>
      </c>
      <c r="K45" s="151">
        <v>1.0413360112757852E-2</v>
      </c>
      <c r="L45" s="151">
        <v>1.0575120410796992E-2</v>
      </c>
      <c r="M45" s="151">
        <v>1.1374977346439394E-2</v>
      </c>
      <c r="N45" s="151">
        <v>1.0305479771609258E-2</v>
      </c>
      <c r="O45" s="151">
        <v>1.0033306394348789E-2</v>
      </c>
      <c r="P45" s="151">
        <v>1.0769234273786054E-2</v>
      </c>
      <c r="Q45" s="151">
        <v>1.1565380541167363E-2</v>
      </c>
      <c r="R45" s="151">
        <v>1.0405833402289101E-2</v>
      </c>
      <c r="S45" s="151">
        <v>8.6849583092335936E-4</v>
      </c>
      <c r="T45" s="151">
        <v>1.3417001180936717E-3</v>
      </c>
      <c r="U45" s="151">
        <v>2.1597970957182811E-3</v>
      </c>
      <c r="V45" s="151">
        <v>1.3748665677742187E-3</v>
      </c>
      <c r="W45" s="151">
        <v>1.8760401110464061E-3</v>
      </c>
      <c r="X45" s="151">
        <v>1.3847679553958593E-3</v>
      </c>
      <c r="Y45" s="151">
        <v>3.1813711641550781E-3</v>
      </c>
      <c r="Z45" s="151">
        <v>2.1174028990030469E-3</v>
      </c>
      <c r="AA45" s="151">
        <v>3.1636796311982811E-3</v>
      </c>
      <c r="AB45" s="151">
        <v>2.6530261960907029E-3</v>
      </c>
    </row>
    <row r="46" spans="1:28" x14ac:dyDescent="0.25">
      <c r="A46" s="152" t="s">
        <v>6</v>
      </c>
      <c r="B46" s="153">
        <v>2.2330874999999999</v>
      </c>
      <c r="C46" s="153">
        <v>2.2049794999999999</v>
      </c>
      <c r="D46" s="153">
        <v>2.180025375</v>
      </c>
      <c r="E46" s="153">
        <v>2.1947853749999999</v>
      </c>
      <c r="F46" s="153">
        <v>2.2260108750000001</v>
      </c>
      <c r="G46" s="153">
        <v>0</v>
      </c>
      <c r="H46" s="153">
        <v>0</v>
      </c>
      <c r="I46" s="153">
        <v>0</v>
      </c>
      <c r="J46" s="153">
        <v>0</v>
      </c>
      <c r="K46" s="153">
        <v>0</v>
      </c>
      <c r="L46" s="153">
        <v>0</v>
      </c>
      <c r="M46" s="153">
        <v>0</v>
      </c>
      <c r="N46" s="153">
        <v>0</v>
      </c>
      <c r="O46" s="153">
        <v>0</v>
      </c>
      <c r="P46" s="153">
        <v>0</v>
      </c>
      <c r="Q46" s="153">
        <v>0</v>
      </c>
      <c r="R46" s="153">
        <v>0</v>
      </c>
      <c r="S46" s="153">
        <v>0</v>
      </c>
      <c r="T46" s="153">
        <v>0</v>
      </c>
      <c r="U46" s="153">
        <v>0</v>
      </c>
      <c r="V46" s="153">
        <v>0</v>
      </c>
      <c r="W46" s="153">
        <v>0</v>
      </c>
      <c r="X46" s="153">
        <v>0</v>
      </c>
      <c r="Y46" s="153">
        <v>0</v>
      </c>
      <c r="Z46" s="153">
        <v>0</v>
      </c>
      <c r="AA46" s="153">
        <v>0</v>
      </c>
      <c r="AB46" s="153">
        <v>0</v>
      </c>
    </row>
    <row r="47" spans="1:28" x14ac:dyDescent="0.25">
      <c r="A47" s="152" t="s">
        <v>7</v>
      </c>
      <c r="B47" s="153">
        <v>2.5619040136718749</v>
      </c>
      <c r="C47" s="153">
        <v>2.7273824707031249</v>
      </c>
      <c r="D47" s="153">
        <v>2.7300799726562501</v>
      </c>
      <c r="E47" s="153">
        <v>2.5886784746093752</v>
      </c>
      <c r="F47" s="153">
        <v>2.5787463671875002</v>
      </c>
      <c r="G47" s="153">
        <v>2.1116253593750001</v>
      </c>
      <c r="H47" s="153">
        <v>2.31087738671875</v>
      </c>
      <c r="I47" s="153">
        <v>2.0447782246093751</v>
      </c>
      <c r="J47" s="153">
        <v>1.7899347089843749</v>
      </c>
      <c r="K47" s="153">
        <v>1.64207946875</v>
      </c>
      <c r="L47" s="153">
        <v>1.5163879003906251</v>
      </c>
      <c r="M47" s="153">
        <v>1.415423107421875</v>
      </c>
      <c r="N47" s="153">
        <v>1.3401339316406251</v>
      </c>
      <c r="O47" s="153">
        <v>1.324514880859375</v>
      </c>
      <c r="P47" s="153">
        <v>1.2632507363281249</v>
      </c>
      <c r="Q47" s="153">
        <v>1.2601489550781251</v>
      </c>
      <c r="R47" s="153">
        <v>1.2173704882812499</v>
      </c>
      <c r="S47" s="153">
        <v>1.2313289218750001</v>
      </c>
      <c r="T47" s="153">
        <v>1.11607391015625</v>
      </c>
      <c r="U47" s="153">
        <v>1.0135074228515626</v>
      </c>
      <c r="V47" s="153">
        <v>0.8200409638671875</v>
      </c>
      <c r="W47" s="153">
        <v>0.81882838183593754</v>
      </c>
      <c r="X47" s="153">
        <v>0.68999214257812502</v>
      </c>
      <c r="Y47" s="153">
        <v>0.58507162207031249</v>
      </c>
      <c r="Z47" s="153">
        <v>0.5240362861328125</v>
      </c>
      <c r="AA47" s="153">
        <v>0.59468668457031248</v>
      </c>
      <c r="AB47" s="153">
        <v>0.50621884765625003</v>
      </c>
    </row>
    <row r="48" spans="1:28" x14ac:dyDescent="0.25">
      <c r="A48" s="154" t="s">
        <v>2</v>
      </c>
      <c r="B48" s="153">
        <v>1.9667506407010549</v>
      </c>
      <c r="C48" s="153">
        <v>1.5620726567497976</v>
      </c>
      <c r="D48" s="153">
        <v>1.0585390983567124</v>
      </c>
      <c r="E48" s="153">
        <v>0.76140136866822872</v>
      </c>
      <c r="F48" s="153">
        <v>0.89579138622459742</v>
      </c>
      <c r="G48" s="153">
        <v>2.593368435175925</v>
      </c>
      <c r="H48" s="153">
        <v>2.0673657794094247</v>
      </c>
      <c r="I48" s="153">
        <v>1.9373804530330523</v>
      </c>
      <c r="J48" s="153">
        <v>1.7840747282224074</v>
      </c>
      <c r="K48" s="153">
        <v>1.5828744372201748</v>
      </c>
      <c r="L48" s="153">
        <v>1.5348582393874124</v>
      </c>
      <c r="M48" s="153">
        <v>1.5677115478056174</v>
      </c>
      <c r="N48" s="153">
        <v>1.549386476575245</v>
      </c>
      <c r="O48" s="153">
        <v>1.4620897617208024</v>
      </c>
      <c r="P48" s="153">
        <v>1.4203070048572075</v>
      </c>
      <c r="Q48" s="153">
        <v>1.3745744711943473</v>
      </c>
      <c r="R48" s="153">
        <v>1.3401875202510298</v>
      </c>
      <c r="S48" s="153">
        <v>1.35714224846662</v>
      </c>
      <c r="T48" s="153">
        <v>1.386345644230635</v>
      </c>
      <c r="U48" s="153">
        <v>1.39550510894795</v>
      </c>
      <c r="V48" s="153">
        <v>1.4364938881776175</v>
      </c>
      <c r="W48" s="153">
        <v>1.3897761382212399</v>
      </c>
      <c r="X48" s="153">
        <v>1.3891974847204025</v>
      </c>
      <c r="Y48" s="153">
        <v>1.36121413861653</v>
      </c>
      <c r="Z48" s="153">
        <v>1.3513065790923049</v>
      </c>
      <c r="AA48" s="153">
        <v>1.4553381217892825</v>
      </c>
      <c r="AB48" s="153">
        <v>1.4893340450703274</v>
      </c>
    </row>
    <row r="49" spans="1:28" x14ac:dyDescent="0.25">
      <c r="A49" s="152" t="s">
        <v>51</v>
      </c>
      <c r="B49" s="153">
        <v>0</v>
      </c>
      <c r="C49" s="153">
        <v>0</v>
      </c>
      <c r="D49" s="153">
        <v>0</v>
      </c>
      <c r="E49" s="153">
        <v>0</v>
      </c>
      <c r="F49" s="153">
        <v>0</v>
      </c>
      <c r="G49" s="153">
        <v>0</v>
      </c>
      <c r="H49" s="153">
        <v>0</v>
      </c>
      <c r="I49" s="153">
        <v>0</v>
      </c>
      <c r="J49" s="153">
        <v>0</v>
      </c>
      <c r="K49" s="153">
        <v>0</v>
      </c>
      <c r="L49" s="153">
        <v>0</v>
      </c>
      <c r="M49" s="153">
        <v>0</v>
      </c>
      <c r="N49" s="153">
        <v>0</v>
      </c>
      <c r="O49" s="153">
        <v>0</v>
      </c>
      <c r="P49" s="153">
        <v>0</v>
      </c>
      <c r="Q49" s="153">
        <v>0</v>
      </c>
      <c r="R49" s="153">
        <v>8.2856175231933596E-4</v>
      </c>
      <c r="S49" s="153">
        <v>8.202417297363281E-4</v>
      </c>
      <c r="T49" s="153">
        <v>5.5646367263793948E-4</v>
      </c>
      <c r="U49" s="153">
        <v>2.3124416809082032E-3</v>
      </c>
      <c r="V49" s="153">
        <v>5.4638257598876956E-3</v>
      </c>
      <c r="W49" s="153">
        <v>3.7543739013671876E-3</v>
      </c>
      <c r="X49" s="153">
        <v>6.5894482727050785E-3</v>
      </c>
      <c r="Y49" s="153">
        <v>2.6132298049926757E-3</v>
      </c>
      <c r="Z49" s="153">
        <v>1.0594113655090331E-3</v>
      </c>
      <c r="AA49" s="153">
        <v>1.1107890357971192E-3</v>
      </c>
      <c r="AB49" s="153">
        <v>1.9957161216735838E-3</v>
      </c>
    </row>
    <row r="50" spans="1:28" x14ac:dyDescent="0.25">
      <c r="A50" s="155" t="s">
        <v>8</v>
      </c>
      <c r="B50" s="156">
        <v>8.5154391413817514</v>
      </c>
      <c r="C50" s="156">
        <v>8.3021405675300866</v>
      </c>
      <c r="D50" s="156">
        <v>7.7692094120549573</v>
      </c>
      <c r="E50" s="156">
        <v>7.3384369641508895</v>
      </c>
      <c r="F50" s="156">
        <v>7.1921972731127584</v>
      </c>
      <c r="G50" s="156">
        <v>4.8388905677182912</v>
      </c>
      <c r="H50" s="156">
        <v>4.3922148442385414</v>
      </c>
      <c r="I50" s="156">
        <v>3.9964249001600356</v>
      </c>
      <c r="J50" s="156">
        <v>3.5864858431387718</v>
      </c>
      <c r="K50" s="156">
        <v>3.2353672660829327</v>
      </c>
      <c r="L50" s="156">
        <v>3.0618212601888342</v>
      </c>
      <c r="M50" s="156">
        <v>2.9945096325739318</v>
      </c>
      <c r="N50" s="156">
        <v>2.8998258879874794</v>
      </c>
      <c r="O50" s="156">
        <v>2.7966379489745261</v>
      </c>
      <c r="P50" s="156">
        <v>2.6943269754591181</v>
      </c>
      <c r="Q50" s="156">
        <v>2.6462888068136396</v>
      </c>
      <c r="R50" s="156">
        <v>2.5687924036868881</v>
      </c>
      <c r="S50" s="156">
        <v>2.5901599079022799</v>
      </c>
      <c r="T50" s="156">
        <v>2.5043177181776168</v>
      </c>
      <c r="U50" s="156">
        <v>2.4134847705761389</v>
      </c>
      <c r="V50" s="156">
        <v>2.2633735443724667</v>
      </c>
      <c r="W50" s="156">
        <v>2.2142349340695908</v>
      </c>
      <c r="X50" s="156">
        <v>2.0871638435266284</v>
      </c>
      <c r="Y50" s="156">
        <v>1.9520803616559901</v>
      </c>
      <c r="Z50" s="156">
        <v>1.8785196794896295</v>
      </c>
      <c r="AA50" s="156">
        <v>2.0542992750265903</v>
      </c>
      <c r="AB50" s="156">
        <v>2.0002016350443417</v>
      </c>
    </row>
    <row r="51" spans="1:28" x14ac:dyDescent="0.25">
      <c r="A51" s="67" t="s">
        <v>83</v>
      </c>
      <c r="B51" s="32">
        <f t="shared" ref="B51:AB51" si="4">B50-B48</f>
        <v>6.5486885006806963</v>
      </c>
      <c r="C51" s="32">
        <f t="shared" si="4"/>
        <v>6.7400679107802892</v>
      </c>
      <c r="D51" s="32">
        <f t="shared" si="4"/>
        <v>6.7106703136982446</v>
      </c>
      <c r="E51" s="32">
        <f t="shared" si="4"/>
        <v>6.5770355954826609</v>
      </c>
      <c r="F51" s="32">
        <f t="shared" si="4"/>
        <v>6.2964058868881612</v>
      </c>
      <c r="G51" s="32">
        <f t="shared" si="4"/>
        <v>2.2455221325423662</v>
      </c>
      <c r="H51" s="32">
        <f t="shared" si="4"/>
        <v>2.3248490648291167</v>
      </c>
      <c r="I51" s="32">
        <f t="shared" si="4"/>
        <v>2.0590444471269835</v>
      </c>
      <c r="J51" s="32">
        <f t="shared" si="4"/>
        <v>1.8024111149163644</v>
      </c>
      <c r="K51" s="32">
        <f t="shared" si="4"/>
        <v>1.6524928288627578</v>
      </c>
      <c r="L51" s="32">
        <f t="shared" si="4"/>
        <v>1.5269630208014218</v>
      </c>
      <c r="M51" s="32">
        <f t="shared" si="4"/>
        <v>1.4267980847683144</v>
      </c>
      <c r="N51" s="32">
        <f t="shared" si="4"/>
        <v>1.3504394114122344</v>
      </c>
      <c r="O51" s="32">
        <f t="shared" si="4"/>
        <v>1.3345481872537237</v>
      </c>
      <c r="P51" s="32">
        <f t="shared" si="4"/>
        <v>1.2740199706019106</v>
      </c>
      <c r="Q51" s="32">
        <f t="shared" si="4"/>
        <v>1.2717143356192924</v>
      </c>
      <c r="R51" s="32">
        <f t="shared" si="4"/>
        <v>1.2286048834358583</v>
      </c>
      <c r="S51" s="32">
        <f t="shared" si="4"/>
        <v>1.2330176594356599</v>
      </c>
      <c r="T51" s="32">
        <f t="shared" si="4"/>
        <v>1.1179720739469818</v>
      </c>
      <c r="U51" s="32">
        <f t="shared" si="4"/>
        <v>1.0179796616281889</v>
      </c>
      <c r="V51" s="32">
        <f t="shared" si="4"/>
        <v>0.82687965619484927</v>
      </c>
      <c r="W51" s="32">
        <f t="shared" si="4"/>
        <v>0.82445879584835091</v>
      </c>
      <c r="X51" s="32">
        <f t="shared" si="4"/>
        <v>0.69796635880622593</v>
      </c>
      <c r="Y51" s="32">
        <f t="shared" si="4"/>
        <v>0.59086622303946013</v>
      </c>
      <c r="Z51" s="32">
        <f t="shared" si="4"/>
        <v>0.52721310039732461</v>
      </c>
      <c r="AA51" s="32">
        <f t="shared" si="4"/>
        <v>0.59896115323730781</v>
      </c>
      <c r="AB51" s="32">
        <f t="shared" si="4"/>
        <v>0.51086758997401427</v>
      </c>
    </row>
    <row r="53" spans="1:28" x14ac:dyDescent="0.25">
      <c r="A53" s="5" t="str">
        <f>'RAW DATA INPUTS &gt;&gt;&gt;'!C8</f>
        <v>Suite 6 CEIP Preferred Portfolio</v>
      </c>
    </row>
    <row r="54" spans="1:28" x14ac:dyDescent="0.25">
      <c r="A54" s="6" t="s">
        <v>4</v>
      </c>
      <c r="B54" s="2">
        <v>2021</v>
      </c>
      <c r="C54" s="2">
        <v>2022</v>
      </c>
      <c r="D54" s="2">
        <v>2023</v>
      </c>
      <c r="E54" s="2">
        <v>2024</v>
      </c>
      <c r="F54" s="2">
        <v>2025</v>
      </c>
      <c r="G54" s="2">
        <v>2026</v>
      </c>
      <c r="H54" s="2">
        <v>2027</v>
      </c>
      <c r="I54" s="2">
        <v>2028</v>
      </c>
      <c r="J54" s="2">
        <v>2029</v>
      </c>
      <c r="K54" s="2">
        <v>2030</v>
      </c>
      <c r="L54" s="2">
        <v>2031</v>
      </c>
      <c r="M54" s="2">
        <v>2032</v>
      </c>
      <c r="N54" s="2">
        <v>2033</v>
      </c>
      <c r="O54" s="2">
        <v>2034</v>
      </c>
      <c r="P54" s="2">
        <v>2035</v>
      </c>
      <c r="Q54" s="2">
        <v>2036</v>
      </c>
      <c r="R54" s="2">
        <v>2037</v>
      </c>
      <c r="S54" s="2">
        <v>2038</v>
      </c>
      <c r="T54" s="2">
        <v>2039</v>
      </c>
      <c r="U54" s="2">
        <v>2040</v>
      </c>
      <c r="V54" s="2">
        <v>2041</v>
      </c>
      <c r="W54" s="2">
        <v>2042</v>
      </c>
      <c r="X54" s="2">
        <v>2043</v>
      </c>
      <c r="Y54" s="2">
        <v>2044</v>
      </c>
      <c r="Z54" s="2">
        <v>2045</v>
      </c>
      <c r="AA54" s="2">
        <v>2046</v>
      </c>
      <c r="AB54" s="2">
        <v>2047</v>
      </c>
    </row>
    <row r="55" spans="1:28" x14ac:dyDescent="0.25">
      <c r="A55" s="7" t="s">
        <v>5</v>
      </c>
      <c r="B55" s="8">
        <v>1.7536969870088226</v>
      </c>
      <c r="C55" s="8">
        <v>1.807705940077164</v>
      </c>
      <c r="D55" s="8">
        <v>1.8005649660419942</v>
      </c>
      <c r="E55" s="8">
        <v>1.7935451643221789</v>
      </c>
      <c r="F55" s="8">
        <v>1.4916246156334527</v>
      </c>
      <c r="G55" s="8">
        <v>0.13389677316736567</v>
      </c>
      <c r="H55" s="8">
        <v>1.3971678110366313E-2</v>
      </c>
      <c r="I55" s="8">
        <v>1.4266222517607821E-2</v>
      </c>
      <c r="J55" s="8">
        <v>1.2476405931989542E-2</v>
      </c>
      <c r="K55" s="8">
        <v>1.0413360112757852E-2</v>
      </c>
      <c r="L55" s="8">
        <v>1.0575120410796992E-2</v>
      </c>
      <c r="M55" s="8">
        <v>1.1374977346439394E-2</v>
      </c>
      <c r="N55" s="8">
        <v>1.0305479771609258E-2</v>
      </c>
      <c r="O55" s="8">
        <v>1.0033306394348789E-2</v>
      </c>
      <c r="P55" s="8">
        <v>1.0769234273786054E-2</v>
      </c>
      <c r="Q55" s="8">
        <v>1.1565380541167363E-2</v>
      </c>
      <c r="R55" s="8">
        <v>1.0362735458145039E-2</v>
      </c>
      <c r="S55" s="8">
        <v>8.6849583092335936E-4</v>
      </c>
      <c r="T55" s="8">
        <v>1.3417001180936717E-3</v>
      </c>
      <c r="U55" s="8">
        <v>2.1597970957182811E-3</v>
      </c>
      <c r="V55" s="8">
        <v>1.3748665677742187E-3</v>
      </c>
      <c r="W55" s="8">
        <v>1.8329421669023437E-3</v>
      </c>
      <c r="X55" s="8">
        <v>1.3847679553958593E-3</v>
      </c>
      <c r="Y55" s="8">
        <v>3.1813711641550781E-3</v>
      </c>
      <c r="Z55" s="8">
        <v>2.0743049548589843E-3</v>
      </c>
      <c r="AA55" s="8">
        <v>3.2067775753423433E-3</v>
      </c>
      <c r="AB55" s="8">
        <v>2.6718994225910938E-3</v>
      </c>
    </row>
    <row r="56" spans="1:28" x14ac:dyDescent="0.25">
      <c r="A56" s="9" t="s">
        <v>6</v>
      </c>
      <c r="B56" s="10">
        <v>2.2330874999999999</v>
      </c>
      <c r="C56" s="10">
        <v>2.2049794999999999</v>
      </c>
      <c r="D56" s="10">
        <v>2.180025375</v>
      </c>
      <c r="E56" s="10">
        <v>2.1947852499999998</v>
      </c>
      <c r="F56" s="10">
        <v>2.2260110000000002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</row>
    <row r="57" spans="1:28" x14ac:dyDescent="0.25">
      <c r="A57" s="9" t="s">
        <v>7</v>
      </c>
      <c r="B57" s="10">
        <v>2.5619040136718749</v>
      </c>
      <c r="C57" s="10">
        <v>2.719034845703125</v>
      </c>
      <c r="D57" s="10">
        <v>2.7359621347656251</v>
      </c>
      <c r="E57" s="10">
        <v>2.5940880136718749</v>
      </c>
      <c r="F57" s="10">
        <v>2.5912350156250001</v>
      </c>
      <c r="G57" s="10">
        <v>2.1088477148437499</v>
      </c>
      <c r="H57" s="10">
        <v>2.3108628886718749</v>
      </c>
      <c r="I57" s="10">
        <v>2.0448263652343752</v>
      </c>
      <c r="J57" s="10">
        <v>1.790159634765625</v>
      </c>
      <c r="K57" s="10">
        <v>1.6415456757812501</v>
      </c>
      <c r="L57" s="10">
        <v>1.5165747714843749</v>
      </c>
      <c r="M57" s="10">
        <v>1.41650476953125</v>
      </c>
      <c r="N57" s="10">
        <v>1.340802029296875</v>
      </c>
      <c r="O57" s="10">
        <v>1.3239891601562499</v>
      </c>
      <c r="P57" s="10">
        <v>1.26051590234375</v>
      </c>
      <c r="Q57" s="10">
        <v>1.266227619140625</v>
      </c>
      <c r="R57" s="10">
        <v>1.2137924550781249</v>
      </c>
      <c r="S57" s="10">
        <v>1.233814091796875</v>
      </c>
      <c r="T57" s="10">
        <v>1.1053412832031251</v>
      </c>
      <c r="U57" s="10">
        <v>1.0142630166015625</v>
      </c>
      <c r="V57" s="10">
        <v>0.81253840332031246</v>
      </c>
      <c r="W57" s="10">
        <v>0.82065876367187496</v>
      </c>
      <c r="X57" s="10">
        <v>0.68737156445312497</v>
      </c>
      <c r="Y57" s="10">
        <v>0.58886937792968752</v>
      </c>
      <c r="Z57" s="10">
        <v>0.52501199511718755</v>
      </c>
      <c r="AA57" s="10">
        <v>0.59072730859375</v>
      </c>
      <c r="AB57" s="10">
        <v>0.50053280273437495</v>
      </c>
    </row>
    <row r="58" spans="1:28" x14ac:dyDescent="0.25">
      <c r="A58" s="11" t="s">
        <v>2</v>
      </c>
      <c r="B58" s="10">
        <v>1.9667506407010549</v>
      </c>
      <c r="C58" s="10">
        <v>1.5696966725314874</v>
      </c>
      <c r="D58" s="10">
        <v>1.0586573580315974</v>
      </c>
      <c r="E58" s="10">
        <v>0.75830596382769244</v>
      </c>
      <c r="F58" s="10">
        <v>0.89299994005963124</v>
      </c>
      <c r="G58" s="10">
        <v>2.5961584964261646</v>
      </c>
      <c r="H58" s="10">
        <v>2.0682400820974749</v>
      </c>
      <c r="I58" s="10">
        <v>1.9381738285301424</v>
      </c>
      <c r="J58" s="10">
        <v>1.7847233500237623</v>
      </c>
      <c r="K58" s="10">
        <v>1.5831137263993975</v>
      </c>
      <c r="L58" s="10">
        <v>1.5356441483877172</v>
      </c>
      <c r="M58" s="10">
        <v>1.5694402826660798</v>
      </c>
      <c r="N58" s="10">
        <v>1.5503407430353149</v>
      </c>
      <c r="O58" s="10">
        <v>1.46385823761254</v>
      </c>
      <c r="P58" s="10">
        <v>1.4221777235839526</v>
      </c>
      <c r="Q58" s="10">
        <v>1.3732978206714799</v>
      </c>
      <c r="R58" s="10">
        <v>1.3445129100095274</v>
      </c>
      <c r="S58" s="10">
        <v>1.3615964955083426</v>
      </c>
      <c r="T58" s="10">
        <v>1.3983362359305076</v>
      </c>
      <c r="U58" s="10">
        <v>1.40615040652548</v>
      </c>
      <c r="V58" s="10">
        <v>1.4554894989902301</v>
      </c>
      <c r="W58" s="10">
        <v>1.4054105007795599</v>
      </c>
      <c r="X58" s="10">
        <v>1.4052836907615824</v>
      </c>
      <c r="Y58" s="10">
        <v>1.3730252935388274</v>
      </c>
      <c r="Z58" s="10">
        <v>1.3642900944372149</v>
      </c>
      <c r="AA58" s="10">
        <v>1.4684294196281049</v>
      </c>
      <c r="AB58" s="10">
        <v>1.5017897272634848</v>
      </c>
    </row>
    <row r="59" spans="1:28" x14ac:dyDescent="0.25">
      <c r="A59" s="9" t="s">
        <v>51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6.7616145324707029E-4</v>
      </c>
      <c r="S59" s="10">
        <v>8.2856175231933596E-4</v>
      </c>
      <c r="T59" s="10">
        <v>1.4099999771118165E-3</v>
      </c>
      <c r="U59" s="10">
        <v>2.3593736267089843E-3</v>
      </c>
      <c r="V59" s="10">
        <v>5.476702102661133E-3</v>
      </c>
      <c r="W59" s="10">
        <v>3.9317342529296877E-3</v>
      </c>
      <c r="X59" s="10">
        <v>7.0128651123046873E-3</v>
      </c>
      <c r="Y59" s="10">
        <v>2.7683983764648437E-3</v>
      </c>
      <c r="Z59" s="10">
        <v>1.0386671333312988E-3</v>
      </c>
      <c r="AA59" s="10">
        <v>1.0000084648132328E-3</v>
      </c>
      <c r="AB59" s="10">
        <v>1.9463276100158691E-3</v>
      </c>
    </row>
    <row r="60" spans="1:28" x14ac:dyDescent="0.25">
      <c r="A60" s="12" t="s">
        <v>8</v>
      </c>
      <c r="B60" s="13">
        <v>8.5154391413817514</v>
      </c>
      <c r="C60" s="13">
        <v>8.3014169583117763</v>
      </c>
      <c r="D60" s="13">
        <v>7.7752098338392166</v>
      </c>
      <c r="E60" s="13">
        <v>7.3407243918217455</v>
      </c>
      <c r="F60" s="13">
        <v>7.2018705713180848</v>
      </c>
      <c r="G60" s="13">
        <v>4.8389029844372802</v>
      </c>
      <c r="H60" s="13">
        <v>4.3930746488797165</v>
      </c>
      <c r="I60" s="13">
        <v>3.9972664162821259</v>
      </c>
      <c r="J60" s="13">
        <v>3.5873593907213768</v>
      </c>
      <c r="K60" s="13">
        <v>3.2350727622934055</v>
      </c>
      <c r="L60" s="13">
        <v>3.0627940402828893</v>
      </c>
      <c r="M60" s="13">
        <v>2.9973200295437694</v>
      </c>
      <c r="N60" s="13">
        <v>2.9014482521037994</v>
      </c>
      <c r="O60" s="13">
        <v>2.7978807041631386</v>
      </c>
      <c r="P60" s="13">
        <v>2.6934628602014885</v>
      </c>
      <c r="Q60" s="13">
        <v>2.6510908203532724</v>
      </c>
      <c r="R60" s="13">
        <v>2.5693442619990443</v>
      </c>
      <c r="S60" s="13">
        <v>2.5971076448884598</v>
      </c>
      <c r="T60" s="13">
        <v>2.5064292192288384</v>
      </c>
      <c r="U60" s="13">
        <v>2.4249325938494697</v>
      </c>
      <c r="V60" s="13">
        <v>2.2748794709809781</v>
      </c>
      <c r="W60" s="13">
        <v>2.2318339408712666</v>
      </c>
      <c r="X60" s="13">
        <v>2.1010528882824078</v>
      </c>
      <c r="Y60" s="13">
        <v>1.9678444410091349</v>
      </c>
      <c r="Z60" s="13">
        <v>1.8924150616425928</v>
      </c>
      <c r="AA60" s="13">
        <v>2.0633635142620106</v>
      </c>
      <c r="AB60" s="13">
        <v>2.0069407570304665</v>
      </c>
    </row>
    <row r="61" spans="1:28" x14ac:dyDescent="0.25">
      <c r="A61" s="67" t="s">
        <v>83</v>
      </c>
      <c r="B61" s="32">
        <f t="shared" ref="B61:AB61" si="5">B60-B58</f>
        <v>6.5486885006806963</v>
      </c>
      <c r="C61" s="32">
        <f t="shared" si="5"/>
        <v>6.7317202857802894</v>
      </c>
      <c r="D61" s="32">
        <f t="shared" si="5"/>
        <v>6.7165524758076192</v>
      </c>
      <c r="E61" s="32">
        <f t="shared" si="5"/>
        <v>6.5824184279940532</v>
      </c>
      <c r="F61" s="32">
        <f t="shared" si="5"/>
        <v>6.3088706312584533</v>
      </c>
      <c r="G61" s="32">
        <f t="shared" si="5"/>
        <v>2.2427444880111156</v>
      </c>
      <c r="H61" s="32">
        <f t="shared" si="5"/>
        <v>2.3248345667822417</v>
      </c>
      <c r="I61" s="32">
        <f t="shared" si="5"/>
        <v>2.0590925877519837</v>
      </c>
      <c r="J61" s="32">
        <f t="shared" si="5"/>
        <v>1.8026360406976145</v>
      </c>
      <c r="K61" s="32">
        <f t="shared" si="5"/>
        <v>1.6519590358940079</v>
      </c>
      <c r="L61" s="32">
        <f t="shared" si="5"/>
        <v>1.527149891895172</v>
      </c>
      <c r="M61" s="32">
        <f t="shared" si="5"/>
        <v>1.4278797468776896</v>
      </c>
      <c r="N61" s="32">
        <f t="shared" si="5"/>
        <v>1.3511075090684845</v>
      </c>
      <c r="O61" s="32">
        <f t="shared" si="5"/>
        <v>1.3340224665505986</v>
      </c>
      <c r="P61" s="32">
        <f t="shared" si="5"/>
        <v>1.2712851366175359</v>
      </c>
      <c r="Q61" s="32">
        <f t="shared" si="5"/>
        <v>1.2777929996817925</v>
      </c>
      <c r="R61" s="32">
        <f t="shared" si="5"/>
        <v>1.2248313519895169</v>
      </c>
      <c r="S61" s="32">
        <f t="shared" si="5"/>
        <v>1.2355111493801172</v>
      </c>
      <c r="T61" s="32">
        <f t="shared" si="5"/>
        <v>1.1080929832983308</v>
      </c>
      <c r="U61" s="32">
        <f t="shared" si="5"/>
        <v>1.0187821873239897</v>
      </c>
      <c r="V61" s="32">
        <f t="shared" si="5"/>
        <v>0.81938997199074803</v>
      </c>
      <c r="W61" s="32">
        <f t="shared" si="5"/>
        <v>0.82642344009170676</v>
      </c>
      <c r="X61" s="32">
        <f t="shared" si="5"/>
        <v>0.69576919752082533</v>
      </c>
      <c r="Y61" s="32">
        <f t="shared" si="5"/>
        <v>0.59481914747030751</v>
      </c>
      <c r="Z61" s="32">
        <f t="shared" si="5"/>
        <v>0.52812496720537783</v>
      </c>
      <c r="AA61" s="32">
        <f t="shared" si="5"/>
        <v>0.59493409463390567</v>
      </c>
      <c r="AB61" s="32">
        <f t="shared" si="5"/>
        <v>0.50515102976698167</v>
      </c>
    </row>
  </sheetData>
  <pageMargins left="0.7" right="0.7" top="0.75" bottom="0.75" header="0.3" footer="0.3"/>
  <pageSetup orientation="portrait" horizontalDpi="90" verticalDpi="90" r:id="rId1"/>
  <headerFooter>
    <oddHeader>&amp;LAppendix A: AURORA Detailed Output&amp;RDraft Clean Energy Implementation Plan</oddHeader>
    <oddFooter>&amp;LOCTOBER 15, 2021&amp;C&amp;P of &amp;N&amp;RPuget Sound Energy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0"/>
  </sheetPr>
  <dimension ref="A1"/>
  <sheetViews>
    <sheetView view="pageLayout" topLeftCell="A4" zoomScaleNormal="100" workbookViewId="0">
      <selection activeCell="D43" sqref="D43"/>
    </sheetView>
  </sheetViews>
  <sheetFormatPr defaultRowHeight="15" x14ac:dyDescent="0.25"/>
  <sheetData/>
  <pageMargins left="0.7" right="0.7" top="0.75" bottom="0.75" header="0.3" footer="0.3"/>
  <pageSetup orientation="portrait" horizontalDpi="90" verticalDpi="90" r:id="rId1"/>
  <headerFooter>
    <oddHeader>&amp;LAppendix A: AURORA Detailed Output&amp;RDraft Clean Energy Implementation Plan</oddHeader>
    <oddFooter>&amp;LOCTOBER 15, 2021&amp;C&amp;P of &amp;N&amp;RPuget Sound Energy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92D050"/>
  </sheetPr>
  <dimension ref="A1:G67"/>
  <sheetViews>
    <sheetView view="pageLayout" zoomScaleNormal="100" workbookViewId="0">
      <selection activeCell="D43" sqref="D43"/>
    </sheetView>
  </sheetViews>
  <sheetFormatPr defaultRowHeight="15" x14ac:dyDescent="0.25"/>
  <cols>
    <col min="1" max="1" width="40.7109375" customWidth="1"/>
    <col min="2" max="4" width="17.85546875" customWidth="1"/>
    <col min="5" max="5" width="20.42578125" customWidth="1"/>
    <col min="6" max="9" width="17.85546875" customWidth="1"/>
  </cols>
  <sheetData>
    <row r="1" spans="1:7" s="33" customFormat="1" ht="15.75" thickBot="1" x14ac:dyDescent="0.3">
      <c r="A1" s="33" t="s">
        <v>134</v>
      </c>
      <c r="B1" s="33" t="s">
        <v>99</v>
      </c>
    </row>
    <row r="2" spans="1:7" ht="48" thickBot="1" x14ac:dyDescent="0.3">
      <c r="A2" s="43" t="s">
        <v>153</v>
      </c>
      <c r="B2" s="44" t="str">
        <f>'RAW DATA INPUTS &gt;&gt;&gt;'!C3</f>
        <v>Suite 1 Least Cost</v>
      </c>
      <c r="C2" s="44" t="str">
        <f>'RAW DATA INPUTS &gt;&gt;&gt;'!C4</f>
        <v>Suite 2 PSE Only</v>
      </c>
      <c r="D2" s="44" t="str">
        <f>'RAW DATA INPUTS &gt;&gt;&gt;'!C5</f>
        <v>Suite 3 Customer Only</v>
      </c>
      <c r="E2" s="44" t="str">
        <f>'RAW DATA INPUTS &gt;&gt;&gt;'!C6</f>
        <v>Suite 4 Pre-CBI</v>
      </c>
      <c r="F2" s="44" t="str">
        <f>'RAW DATA INPUTS &gt;&gt;&gt;'!C7</f>
        <v>Suite 5 CBI</v>
      </c>
      <c r="G2" s="44" t="str">
        <f>'RAW DATA INPUTS &gt;&gt;&gt;'!C8</f>
        <v>Suite 6 CEIP Preferred Portfolio</v>
      </c>
    </row>
    <row r="3" spans="1:7" s="48" customFormat="1" ht="18" customHeight="1" thickTop="1" thickBot="1" x14ac:dyDescent="0.3">
      <c r="A3" s="45" t="s">
        <v>66</v>
      </c>
      <c r="B3" s="47">
        <v>21.231348268358605</v>
      </c>
      <c r="C3" s="47">
        <v>21.24777247010827</v>
      </c>
      <c r="D3" s="47">
        <v>21.160916915880787</v>
      </c>
      <c r="E3" s="47">
        <v>21.270003527760885</v>
      </c>
      <c r="F3" s="47">
        <v>21.273626537906981</v>
      </c>
      <c r="G3" s="47">
        <v>21.258176488912039</v>
      </c>
    </row>
    <row r="4" spans="1:7" s="48" customFormat="1" ht="18" customHeight="1" thickBot="1" x14ac:dyDescent="0.3">
      <c r="A4" s="46" t="s">
        <v>1</v>
      </c>
      <c r="B4" s="47">
        <v>16.140483752923391</v>
      </c>
      <c r="C4" s="47">
        <v>16.163595545063313</v>
      </c>
      <c r="D4" s="47">
        <v>16.056003397484186</v>
      </c>
      <c r="E4" s="47">
        <v>16.178673928710346</v>
      </c>
      <c r="F4" s="47">
        <v>16.188146394992089</v>
      </c>
      <c r="G4" s="47">
        <v>16.167058184144921</v>
      </c>
    </row>
    <row r="5" spans="1:7" s="48" customFormat="1" ht="18" customHeight="1" thickBot="1" x14ac:dyDescent="0.3">
      <c r="A5" s="46" t="s">
        <v>67</v>
      </c>
      <c r="B5" s="47">
        <v>5.0908645154352143</v>
      </c>
      <c r="C5" s="47">
        <v>5.0841769250449582</v>
      </c>
      <c r="D5" s="47">
        <v>5.1049135183966037</v>
      </c>
      <c r="E5" s="47">
        <v>5.0913295990505398</v>
      </c>
      <c r="F5" s="47">
        <v>5.0854801429148937</v>
      </c>
      <c r="G5" s="47">
        <v>5.091118304767118</v>
      </c>
    </row>
    <row r="6" spans="1:7" s="48" customFormat="1" ht="18" customHeight="1" thickBot="1" x14ac:dyDescent="0.3">
      <c r="A6" s="45"/>
      <c r="B6" s="47"/>
      <c r="C6" s="47"/>
      <c r="D6" s="47"/>
      <c r="E6" s="47"/>
      <c r="F6" s="47"/>
      <c r="G6" s="47"/>
    </row>
    <row r="7" spans="1:7" s="48" customFormat="1" ht="18" customHeight="1" thickBot="1" x14ac:dyDescent="0.3">
      <c r="A7" s="45" t="s">
        <v>68</v>
      </c>
      <c r="B7" s="47">
        <v>18.376828220009475</v>
      </c>
      <c r="C7" s="47">
        <v>18.39766250421658</v>
      </c>
      <c r="D7" s="47">
        <v>18.316166686072197</v>
      </c>
      <c r="E7" s="47">
        <v>18.416214931961687</v>
      </c>
      <c r="F7" s="47">
        <v>18.417881660969698</v>
      </c>
      <c r="G7" s="47">
        <v>18.400847991532284</v>
      </c>
    </row>
    <row r="8" spans="1:7" s="48" customFormat="1" ht="18" customHeight="1" thickBot="1" x14ac:dyDescent="0.3">
      <c r="A8" s="46" t="s">
        <v>1</v>
      </c>
      <c r="B8" s="47">
        <v>13.604544217506531</v>
      </c>
      <c r="C8" s="47">
        <v>13.629145579661197</v>
      </c>
      <c r="D8" s="47">
        <v>13.531700548779757</v>
      </c>
      <c r="E8" s="47">
        <v>13.643571031987635</v>
      </c>
      <c r="F8" s="47">
        <v>13.648525364271443</v>
      </c>
      <c r="G8" s="47">
        <v>13.628231001318188</v>
      </c>
    </row>
    <row r="9" spans="1:7" s="48" customFormat="1" ht="18" customHeight="1" thickBot="1" x14ac:dyDescent="0.3">
      <c r="A9" s="46" t="s">
        <v>67</v>
      </c>
      <c r="B9" s="47">
        <v>4.7722840025029445</v>
      </c>
      <c r="C9" s="47">
        <v>4.7685169245553842</v>
      </c>
      <c r="D9" s="47">
        <v>4.7844661372924406</v>
      </c>
      <c r="E9" s="47">
        <v>4.7726438999740504</v>
      </c>
      <c r="F9" s="47">
        <v>4.7693562966982546</v>
      </c>
      <c r="G9" s="47">
        <v>4.7726169902140976</v>
      </c>
    </row>
    <row r="12" spans="1:7" s="30" customFormat="1" ht="15.75" thickBot="1" x14ac:dyDescent="0.3">
      <c r="A12" s="30" t="s">
        <v>134</v>
      </c>
    </row>
    <row r="13" spans="1:7" ht="16.5" thickBot="1" x14ac:dyDescent="0.3">
      <c r="A13" s="43" t="s">
        <v>198</v>
      </c>
      <c r="B13" s="44"/>
      <c r="C13" s="44"/>
      <c r="D13" s="44"/>
      <c r="E13" s="44"/>
      <c r="F13" s="44"/>
      <c r="G13" s="44"/>
    </row>
    <row r="14" spans="1:7" ht="16.5" thickTop="1" thickBot="1" x14ac:dyDescent="0.3">
      <c r="A14" s="45" t="s">
        <v>66</v>
      </c>
      <c r="B14" s="47">
        <v>0.21669905048654886</v>
      </c>
      <c r="C14" s="47">
        <v>0.23871085702937991</v>
      </c>
      <c r="D14" s="47">
        <v>0.12576935921477983</v>
      </c>
      <c r="E14" s="47">
        <v>0.25262950359159042</v>
      </c>
      <c r="F14" s="47">
        <v>0.2656736824597084</v>
      </c>
      <c r="G14" s="47">
        <v>0.24275059271820978</v>
      </c>
    </row>
    <row r="15" spans="1:7" ht="15.75" thickBot="1" x14ac:dyDescent="0.3">
      <c r="A15" s="46" t="s">
        <v>1</v>
      </c>
      <c r="B15" s="47">
        <v>0.21669905048654886</v>
      </c>
      <c r="C15" s="47">
        <v>0.23871085702937991</v>
      </c>
      <c r="D15" s="47">
        <v>0.12576935921477983</v>
      </c>
      <c r="E15" s="47">
        <v>0.25262950359159042</v>
      </c>
      <c r="F15" s="47">
        <v>0.2656736824597084</v>
      </c>
      <c r="G15" s="47">
        <v>0.24275059271820978</v>
      </c>
    </row>
    <row r="16" spans="1:7" ht="15.75" thickBot="1" x14ac:dyDescent="0.3">
      <c r="A16" s="46" t="s">
        <v>67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ht="15.75" thickBot="1" x14ac:dyDescent="0.3">
      <c r="A17" s="45"/>
      <c r="B17" s="47"/>
      <c r="C17" s="47"/>
      <c r="D17" s="47"/>
      <c r="E17" s="47"/>
      <c r="F17" s="47"/>
      <c r="G17" s="47"/>
    </row>
    <row r="18" spans="1:7" ht="15.75" thickBot="1" x14ac:dyDescent="0.3">
      <c r="A18" s="45" t="s">
        <v>68</v>
      </c>
      <c r="B18" s="47">
        <v>0.19117802118215041</v>
      </c>
      <c r="C18" s="47">
        <v>0.21464658004481629</v>
      </c>
      <c r="D18" s="47">
        <v>0.11324402586790214</v>
      </c>
      <c r="E18" s="47">
        <v>0.22754238819041916</v>
      </c>
      <c r="F18" s="47">
        <v>0.23674749534765352</v>
      </c>
      <c r="G18" s="47">
        <v>0.21478587511651329</v>
      </c>
    </row>
    <row r="19" spans="1:7" ht="15.75" thickBot="1" x14ac:dyDescent="0.3">
      <c r="A19" s="46" t="s">
        <v>1</v>
      </c>
      <c r="B19" s="47">
        <v>0.19117802118215041</v>
      </c>
      <c r="C19" s="47">
        <v>0.21464658004481629</v>
      </c>
      <c r="D19" s="47">
        <v>0.11324402586790214</v>
      </c>
      <c r="E19" s="47">
        <v>0.22754238819041916</v>
      </c>
      <c r="F19" s="47">
        <v>0.23674749534765352</v>
      </c>
      <c r="G19" s="47">
        <v>0.21478587511651329</v>
      </c>
    </row>
    <row r="20" spans="1:7" ht="15.75" thickBot="1" x14ac:dyDescent="0.3">
      <c r="A20" s="46" t="s">
        <v>67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2" spans="1:7" ht="15.75" thickBot="1" x14ac:dyDescent="0.3"/>
    <row r="23" spans="1:7" ht="33.75" customHeight="1" thickBot="1" x14ac:dyDescent="0.3">
      <c r="A23" s="43" t="s">
        <v>65</v>
      </c>
      <c r="B23" s="44"/>
      <c r="C23" s="44"/>
      <c r="D23" s="44"/>
      <c r="E23" s="44"/>
      <c r="F23" s="44"/>
      <c r="G23" s="44"/>
    </row>
    <row r="24" spans="1:7" ht="16.5" thickTop="1" thickBot="1" x14ac:dyDescent="0.3">
      <c r="A24" s="45" t="s">
        <v>66</v>
      </c>
      <c r="B24" s="47"/>
      <c r="C24" s="47"/>
      <c r="D24" s="47"/>
      <c r="E24" s="47"/>
      <c r="F24" s="47"/>
      <c r="G24" s="47"/>
    </row>
    <row r="25" spans="1:7" ht="15.75" thickBot="1" x14ac:dyDescent="0.3">
      <c r="A25" s="46" t="s">
        <v>1</v>
      </c>
      <c r="B25" s="47"/>
      <c r="C25" s="47"/>
      <c r="D25" s="47"/>
      <c r="E25" s="47"/>
      <c r="F25" s="47"/>
      <c r="G25" s="47"/>
    </row>
    <row r="26" spans="1:7" ht="15.75" thickBot="1" x14ac:dyDescent="0.3">
      <c r="A26" s="46" t="s">
        <v>67</v>
      </c>
      <c r="B26" s="47"/>
      <c r="C26" s="47"/>
      <c r="D26" s="47"/>
      <c r="E26" s="47"/>
      <c r="F26" s="47"/>
      <c r="G26" s="47"/>
    </row>
    <row r="27" spans="1:7" ht="15.75" thickBot="1" x14ac:dyDescent="0.3">
      <c r="A27" s="45"/>
      <c r="B27" s="47"/>
      <c r="C27" s="47"/>
      <c r="D27" s="47"/>
      <c r="E27" s="47"/>
      <c r="F27" s="47"/>
      <c r="G27" s="47"/>
    </row>
    <row r="28" spans="1:7" ht="15.75" thickBot="1" x14ac:dyDescent="0.3">
      <c r="A28" s="45" t="s">
        <v>68</v>
      </c>
      <c r="B28" s="47"/>
      <c r="C28" s="47"/>
      <c r="D28" s="47"/>
      <c r="E28" s="47"/>
      <c r="F28" s="47"/>
      <c r="G28" s="47"/>
    </row>
    <row r="29" spans="1:7" ht="15.75" thickBot="1" x14ac:dyDescent="0.3">
      <c r="A29" s="46" t="s">
        <v>1</v>
      </c>
      <c r="B29" s="47"/>
      <c r="C29" s="47"/>
      <c r="D29" s="47"/>
      <c r="E29" s="47"/>
      <c r="F29" s="47"/>
      <c r="G29" s="47"/>
    </row>
    <row r="30" spans="1:7" ht="15.75" thickBot="1" x14ac:dyDescent="0.3">
      <c r="A30" s="46" t="s">
        <v>67</v>
      </c>
      <c r="B30" s="47"/>
      <c r="C30" s="47"/>
      <c r="D30" s="47"/>
      <c r="E30" s="47"/>
      <c r="F30" s="47"/>
      <c r="G30" s="47"/>
    </row>
    <row r="32" spans="1:7" ht="15.75" thickBot="1" x14ac:dyDescent="0.3"/>
    <row r="33" spans="1:7" ht="51" customHeight="1" thickBot="1" x14ac:dyDescent="0.3">
      <c r="A33" s="43" t="s">
        <v>65</v>
      </c>
      <c r="B33" s="44"/>
      <c r="C33" s="44"/>
      <c r="D33" s="44"/>
      <c r="E33" s="44"/>
      <c r="F33" s="44"/>
      <c r="G33" s="44"/>
    </row>
    <row r="34" spans="1:7" ht="16.5" thickTop="1" thickBot="1" x14ac:dyDescent="0.3">
      <c r="A34" s="45" t="s">
        <v>66</v>
      </c>
      <c r="B34" s="47"/>
      <c r="C34" s="47"/>
      <c r="D34" s="47"/>
      <c r="E34" s="47"/>
      <c r="F34" s="47"/>
      <c r="G34" s="47"/>
    </row>
    <row r="35" spans="1:7" ht="15.75" thickBot="1" x14ac:dyDescent="0.3">
      <c r="A35" s="46" t="s">
        <v>1</v>
      </c>
      <c r="B35" s="47"/>
      <c r="C35" s="47"/>
      <c r="D35" s="47"/>
      <c r="E35" s="47"/>
      <c r="F35" s="47"/>
      <c r="G35" s="47"/>
    </row>
    <row r="36" spans="1:7" ht="15.75" thickBot="1" x14ac:dyDescent="0.3">
      <c r="A36" s="46" t="s">
        <v>67</v>
      </c>
      <c r="B36" s="47"/>
      <c r="C36" s="47"/>
      <c r="D36" s="47"/>
      <c r="E36" s="47"/>
      <c r="F36" s="47"/>
      <c r="G36" s="47"/>
    </row>
    <row r="37" spans="1:7" ht="15.75" thickBot="1" x14ac:dyDescent="0.3">
      <c r="A37" s="45"/>
      <c r="B37" s="47"/>
      <c r="C37" s="47"/>
      <c r="D37" s="47"/>
      <c r="E37" s="47"/>
      <c r="F37" s="47"/>
      <c r="G37" s="47"/>
    </row>
    <row r="38" spans="1:7" ht="15.75" thickBot="1" x14ac:dyDescent="0.3">
      <c r="A38" s="45" t="s">
        <v>68</v>
      </c>
      <c r="B38" s="47"/>
      <c r="C38" s="47"/>
      <c r="D38" s="47"/>
      <c r="E38" s="47"/>
      <c r="F38" s="47"/>
      <c r="G38" s="47"/>
    </row>
    <row r="39" spans="1:7" ht="15.75" thickBot="1" x14ac:dyDescent="0.3">
      <c r="A39" s="46" t="s">
        <v>1</v>
      </c>
      <c r="B39" s="47"/>
      <c r="C39" s="47"/>
      <c r="D39" s="47"/>
      <c r="E39" s="47"/>
      <c r="F39" s="47"/>
      <c r="G39" s="47"/>
    </row>
    <row r="40" spans="1:7" ht="15.75" thickBot="1" x14ac:dyDescent="0.3">
      <c r="A40" s="46" t="s">
        <v>67</v>
      </c>
      <c r="B40" s="47"/>
      <c r="C40" s="47"/>
      <c r="D40" s="47"/>
      <c r="E40" s="47"/>
      <c r="F40" s="47"/>
      <c r="G40" s="47"/>
    </row>
    <row r="41" spans="1:7" ht="15.75" thickBot="1" x14ac:dyDescent="0.3"/>
    <row r="42" spans="1:7" ht="64.5" customHeight="1" thickBot="1" x14ac:dyDescent="0.3">
      <c r="A42" s="43" t="s">
        <v>65</v>
      </c>
      <c r="B42" s="44"/>
      <c r="C42" s="44"/>
      <c r="D42" s="44"/>
      <c r="E42" s="44"/>
      <c r="F42" s="44"/>
      <c r="G42" s="44"/>
    </row>
    <row r="43" spans="1:7" ht="16.5" thickTop="1" thickBot="1" x14ac:dyDescent="0.3">
      <c r="A43" s="45" t="s">
        <v>66</v>
      </c>
      <c r="B43" s="47"/>
      <c r="C43" s="47"/>
      <c r="D43" s="47"/>
      <c r="E43" s="47"/>
      <c r="F43" s="47"/>
      <c r="G43" s="47"/>
    </row>
    <row r="44" spans="1:7" ht="15.75" thickBot="1" x14ac:dyDescent="0.3">
      <c r="A44" s="46" t="s">
        <v>1</v>
      </c>
      <c r="B44" s="47"/>
      <c r="C44" s="47"/>
      <c r="D44" s="47"/>
      <c r="E44" s="47"/>
      <c r="F44" s="47"/>
      <c r="G44" s="47"/>
    </row>
    <row r="45" spans="1:7" ht="15.75" thickBot="1" x14ac:dyDescent="0.3">
      <c r="A45" s="46" t="s">
        <v>67</v>
      </c>
      <c r="B45" s="47"/>
      <c r="C45" s="47"/>
      <c r="D45" s="47"/>
      <c r="E45" s="47"/>
      <c r="F45" s="47"/>
      <c r="G45" s="47"/>
    </row>
    <row r="46" spans="1:7" ht="15.75" thickBot="1" x14ac:dyDescent="0.3">
      <c r="A46" s="45"/>
      <c r="B46" s="47"/>
      <c r="C46" s="47"/>
      <c r="D46" s="47"/>
      <c r="E46" s="47"/>
      <c r="F46" s="47"/>
      <c r="G46" s="47"/>
    </row>
    <row r="47" spans="1:7" ht="15.75" thickBot="1" x14ac:dyDescent="0.3">
      <c r="A47" s="45" t="s">
        <v>68</v>
      </c>
      <c r="B47" s="47"/>
      <c r="C47" s="47"/>
      <c r="D47" s="47"/>
      <c r="E47" s="47"/>
      <c r="F47" s="47"/>
      <c r="G47" s="47"/>
    </row>
    <row r="48" spans="1:7" ht="15.75" thickBot="1" x14ac:dyDescent="0.3">
      <c r="A48" s="46" t="s">
        <v>1</v>
      </c>
      <c r="B48" s="47"/>
      <c r="C48" s="47"/>
      <c r="D48" s="47"/>
      <c r="E48" s="47"/>
      <c r="F48" s="47"/>
      <c r="G48" s="47"/>
    </row>
    <row r="49" spans="1:7" ht="15.75" thickBot="1" x14ac:dyDescent="0.3">
      <c r="A49" s="46" t="s">
        <v>67</v>
      </c>
      <c r="B49" s="47"/>
      <c r="C49" s="47"/>
      <c r="D49" s="47"/>
      <c r="E49" s="47"/>
      <c r="F49" s="47"/>
      <c r="G49" s="47"/>
    </row>
    <row r="50" spans="1:7" ht="15.75" thickBot="1" x14ac:dyDescent="0.3"/>
    <row r="51" spans="1:7" ht="43.5" customHeight="1" thickBot="1" x14ac:dyDescent="0.3">
      <c r="A51" s="43" t="s">
        <v>65</v>
      </c>
      <c r="B51" s="44"/>
      <c r="C51" s="44"/>
      <c r="D51" s="44"/>
      <c r="E51" s="44"/>
      <c r="F51" s="44"/>
      <c r="G51" s="44"/>
    </row>
    <row r="52" spans="1:7" ht="16.5" thickTop="1" thickBot="1" x14ac:dyDescent="0.3">
      <c r="A52" s="45" t="s">
        <v>66</v>
      </c>
      <c r="B52" s="47"/>
      <c r="C52" s="47"/>
      <c r="D52" s="47"/>
      <c r="E52" s="47"/>
      <c r="F52" s="47"/>
      <c r="G52" s="47"/>
    </row>
    <row r="53" spans="1:7" ht="15.75" thickBot="1" x14ac:dyDescent="0.3">
      <c r="A53" s="46" t="s">
        <v>1</v>
      </c>
      <c r="B53" s="47"/>
      <c r="C53" s="47"/>
      <c r="D53" s="47"/>
      <c r="E53" s="47"/>
      <c r="F53" s="47"/>
      <c r="G53" s="47"/>
    </row>
    <row r="54" spans="1:7" ht="15.75" thickBot="1" x14ac:dyDescent="0.3">
      <c r="A54" s="46" t="s">
        <v>67</v>
      </c>
      <c r="B54" s="47"/>
      <c r="C54" s="47"/>
      <c r="D54" s="47"/>
      <c r="E54" s="47"/>
      <c r="F54" s="47"/>
      <c r="G54" s="47"/>
    </row>
    <row r="55" spans="1:7" ht="15.75" thickBot="1" x14ac:dyDescent="0.3">
      <c r="A55" s="45"/>
      <c r="B55" s="47"/>
      <c r="C55" s="47"/>
      <c r="D55" s="47"/>
      <c r="E55" s="47"/>
      <c r="F55" s="47"/>
      <c r="G55" s="47"/>
    </row>
    <row r="56" spans="1:7" ht="15.75" thickBot="1" x14ac:dyDescent="0.3">
      <c r="A56" s="45" t="s">
        <v>68</v>
      </c>
      <c r="B56" s="47"/>
      <c r="C56" s="47"/>
      <c r="D56" s="47"/>
      <c r="E56" s="47"/>
      <c r="F56" s="47"/>
      <c r="G56" s="47"/>
    </row>
    <row r="57" spans="1:7" ht="15.75" thickBot="1" x14ac:dyDescent="0.3">
      <c r="A57" s="46" t="s">
        <v>1</v>
      </c>
      <c r="B57" s="47"/>
      <c r="C57" s="47"/>
      <c r="D57" s="47"/>
      <c r="E57" s="47"/>
      <c r="F57" s="47"/>
      <c r="G57" s="47"/>
    </row>
    <row r="58" spans="1:7" ht="15.75" thickBot="1" x14ac:dyDescent="0.3">
      <c r="A58" s="46" t="s">
        <v>67</v>
      </c>
      <c r="B58" s="47"/>
      <c r="C58" s="47"/>
      <c r="D58" s="47"/>
      <c r="E58" s="47"/>
      <c r="F58" s="47"/>
      <c r="G58" s="47"/>
    </row>
    <row r="59" spans="1:7" ht="15.75" thickBot="1" x14ac:dyDescent="0.3"/>
    <row r="60" spans="1:7" ht="43.5" customHeight="1" thickBot="1" x14ac:dyDescent="0.3">
      <c r="A60" s="43" t="s">
        <v>65</v>
      </c>
      <c r="B60" s="44"/>
      <c r="C60" s="44"/>
      <c r="D60" s="44"/>
      <c r="E60" s="44"/>
      <c r="F60" s="44"/>
      <c r="G60" s="44"/>
    </row>
    <row r="61" spans="1:7" ht="16.5" thickTop="1" thickBot="1" x14ac:dyDescent="0.3">
      <c r="A61" s="45" t="s">
        <v>66</v>
      </c>
      <c r="B61" s="47"/>
      <c r="C61" s="47"/>
      <c r="D61" s="47"/>
      <c r="E61" s="47"/>
      <c r="F61" s="47"/>
      <c r="G61" s="47"/>
    </row>
    <row r="62" spans="1:7" ht="15.75" thickBot="1" x14ac:dyDescent="0.3">
      <c r="A62" s="46" t="s">
        <v>1</v>
      </c>
      <c r="B62" s="47"/>
      <c r="C62" s="47"/>
      <c r="D62" s="47"/>
      <c r="E62" s="47"/>
      <c r="F62" s="47"/>
      <c r="G62" s="47"/>
    </row>
    <row r="63" spans="1:7" ht="15.75" thickBot="1" x14ac:dyDescent="0.3">
      <c r="A63" s="46" t="s">
        <v>67</v>
      </c>
      <c r="B63" s="47"/>
      <c r="C63" s="47"/>
      <c r="D63" s="47"/>
      <c r="E63" s="47"/>
      <c r="F63" s="47"/>
      <c r="G63" s="47"/>
    </row>
    <row r="64" spans="1:7" ht="15.75" thickBot="1" x14ac:dyDescent="0.3">
      <c r="A64" s="45"/>
      <c r="B64" s="47"/>
      <c r="C64" s="47"/>
      <c r="D64" s="47"/>
      <c r="E64" s="47"/>
      <c r="F64" s="47"/>
      <c r="G64" s="47"/>
    </row>
    <row r="65" spans="1:7" ht="15.75" thickBot="1" x14ac:dyDescent="0.3">
      <c r="A65" s="45" t="s">
        <v>68</v>
      </c>
      <c r="B65" s="47"/>
      <c r="C65" s="47"/>
      <c r="D65" s="47"/>
      <c r="E65" s="47"/>
      <c r="F65" s="47"/>
      <c r="G65" s="47"/>
    </row>
    <row r="66" spans="1:7" ht="15.75" thickBot="1" x14ac:dyDescent="0.3">
      <c r="A66" s="46" t="s">
        <v>1</v>
      </c>
      <c r="B66" s="47"/>
      <c r="C66" s="47"/>
      <c r="D66" s="47"/>
      <c r="E66" s="47"/>
      <c r="F66" s="47"/>
      <c r="G66" s="47"/>
    </row>
    <row r="67" spans="1:7" ht="15.75" thickBot="1" x14ac:dyDescent="0.3">
      <c r="A67" s="46" t="s">
        <v>67</v>
      </c>
      <c r="B67" s="47"/>
      <c r="C67" s="47"/>
      <c r="D67" s="47"/>
      <c r="E67" s="47"/>
      <c r="F67" s="47"/>
      <c r="G67" s="47"/>
    </row>
  </sheetData>
  <pageMargins left="0.7" right="0.7" top="0.75" bottom="0.75" header="0.3" footer="0.3"/>
  <pageSetup orientation="portrait" horizontalDpi="90" verticalDpi="90" r:id="rId1"/>
  <headerFooter>
    <oddHeader>&amp;LAppendix A: AURORA Detailed Output&amp;RDraft Clean Energy Implementation Plan</oddHeader>
    <oddFooter>&amp;LOCTOBER 15, 2021&amp;C&amp;P of &amp;N&amp;RPuget Sound Energy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92D050"/>
  </sheetPr>
  <dimension ref="A1:G113"/>
  <sheetViews>
    <sheetView view="pageLayout" zoomScaleNormal="85" workbookViewId="0">
      <selection activeCell="D43" sqref="D43"/>
    </sheetView>
  </sheetViews>
  <sheetFormatPr defaultRowHeight="15" x14ac:dyDescent="0.25"/>
  <cols>
    <col min="1" max="1" width="40.85546875" customWidth="1"/>
    <col min="2" max="2" width="18.7109375" customWidth="1"/>
    <col min="3" max="3" width="21.7109375" customWidth="1"/>
    <col min="4" max="7" width="18.7109375" customWidth="1"/>
  </cols>
  <sheetData>
    <row r="1" spans="1:7" s="33" customFormat="1" ht="15.75" thickBot="1" x14ac:dyDescent="0.3">
      <c r="A1" s="33" t="s">
        <v>103</v>
      </c>
      <c r="B1" s="33" t="s">
        <v>99</v>
      </c>
    </row>
    <row r="2" spans="1:7" s="146" customFormat="1" ht="72.75" customHeight="1" thickBot="1" x14ac:dyDescent="0.3">
      <c r="A2" s="43" t="s">
        <v>154</v>
      </c>
      <c r="B2" s="44" t="str">
        <f>'RAW DATA INPUTS &gt;&gt;&gt;'!E1</f>
        <v>Suite 1 Least Cost</v>
      </c>
      <c r="C2" s="44" t="str">
        <f>'RAW DATA INPUTS &gt;&gt;&gt;'!F1</f>
        <v>Suite 2 PSE Only</v>
      </c>
      <c r="D2" s="44" t="str">
        <f>'RAW DATA INPUTS &gt;&gt;&gt;'!G1</f>
        <v>Suite 3 Customer Only</v>
      </c>
      <c r="E2" s="44" t="str">
        <f>'RAW DATA INPUTS &gt;&gt;&gt;'!H1</f>
        <v>Suite 4 Pre-CBI</v>
      </c>
      <c r="F2" s="44" t="str">
        <f>'RAW DATA INPUTS &gt;&gt;&gt;'!I1</f>
        <v>Suite 5 CBI</v>
      </c>
      <c r="G2" s="44" t="str">
        <f>'RAW DATA INPUTS &gt;&gt;&gt;'!J1</f>
        <v>Suite 6 CEIP Preferred Portfolio</v>
      </c>
    </row>
    <row r="3" spans="1:7" s="146" customFormat="1" ht="18" customHeight="1" thickTop="1" thickBot="1" x14ac:dyDescent="0.3">
      <c r="A3" s="46" t="s">
        <v>70</v>
      </c>
      <c r="B3" s="49">
        <f>'_Resource Additions_Annual_'!$BB$7</f>
        <v>255.88696283619086</v>
      </c>
      <c r="C3" s="49">
        <f>'_Resource Additions_Annual_'!$BB$35</f>
        <v>255.88696283619086</v>
      </c>
      <c r="D3" s="49">
        <f>'_Resource Additions_Annual_'!$BB$63</f>
        <v>255.88696283619086</v>
      </c>
      <c r="E3" s="49">
        <f>'_Resource Additions_Annual_'!$BB$91</f>
        <v>255.88696283619086</v>
      </c>
      <c r="F3" s="49">
        <f>'_Resource Additions_Annual_'!$BB$119</f>
        <v>255.88696283619086</v>
      </c>
      <c r="G3" s="49">
        <f>'_Resource Additions_Annual_'!$BB$147</f>
        <v>255.88696283619086</v>
      </c>
    </row>
    <row r="4" spans="1:7" s="146" customFormat="1" ht="18" customHeight="1" thickBot="1" x14ac:dyDescent="0.3">
      <c r="A4" s="46" t="s">
        <v>64</v>
      </c>
      <c r="B4" s="49">
        <f>'_Resource Additions_Annual_'!$BC$7</f>
        <v>125.0000001937151</v>
      </c>
      <c r="C4" s="49">
        <f>'_Resource Additions_Annual_'!$BC$35</f>
        <v>125</v>
      </c>
      <c r="D4" s="49">
        <f>'_Resource Additions_Annual_'!$BC$63</f>
        <v>121.70000012218952</v>
      </c>
      <c r="E4" s="49">
        <f>'_Resource Additions_Annual_'!$BC$91</f>
        <v>107.70000010728836</v>
      </c>
      <c r="F4" s="49">
        <f>'_Resource Additions_Annual_'!$BC$119</f>
        <v>125.55000026524067</v>
      </c>
      <c r="G4" s="49">
        <f>'_Resource Additions_Annual_'!$BC$147</f>
        <v>125.60000041872263</v>
      </c>
    </row>
    <row r="5" spans="1:7" s="146" customFormat="1" ht="18" customHeight="1" thickBot="1" x14ac:dyDescent="0.3">
      <c r="A5" s="46" t="s">
        <v>63</v>
      </c>
      <c r="B5" s="49">
        <f>'_Resource Additions_Annual_'!$BD$7</f>
        <v>80.300000935792923</v>
      </c>
      <c r="C5" s="49">
        <f>'_Resource Additions_Annual_'!$BD$35</f>
        <v>83.22500067949295</v>
      </c>
      <c r="D5" s="49">
        <f>'_Resource Additions_Annual_'!$BD$63</f>
        <v>58.616999715566635</v>
      </c>
      <c r="E5" s="49">
        <f>'_Resource Additions_Annual_'!$BD$91</f>
        <v>77.892000541090965</v>
      </c>
      <c r="F5" s="49">
        <f>'_Resource Additions_Annual_'!$BD$119</f>
        <v>81.292000100016594</v>
      </c>
      <c r="G5" s="49">
        <f>'_Resource Additions_Annual_'!$BD$147</f>
        <v>79.376999862492085</v>
      </c>
    </row>
    <row r="6" spans="1:7" s="146" customFormat="1" ht="18" customHeight="1" thickBot="1" x14ac:dyDescent="0.3">
      <c r="A6" s="46" t="s">
        <v>0</v>
      </c>
      <c r="B6" s="49">
        <f>'_Resource Additions_Annual_'!$BE$7</f>
        <v>28.669999688863754</v>
      </c>
      <c r="C6" s="49">
        <f>'_Resource Additions_Annual_'!$BE$35</f>
        <v>28.669999688863754</v>
      </c>
      <c r="D6" s="49">
        <f>'_Resource Additions_Annual_'!$BE$63</f>
        <v>28.669999688863754</v>
      </c>
      <c r="E6" s="49">
        <f>'_Resource Additions_Annual_'!$BE$91</f>
        <v>28.669999688863754</v>
      </c>
      <c r="F6" s="49">
        <f>'_Resource Additions_Annual_'!$BE$119</f>
        <v>28.669999688863754</v>
      </c>
      <c r="G6" s="49">
        <f>'_Resource Additions_Annual_'!$BE$147</f>
        <v>28.669999688863754</v>
      </c>
    </row>
    <row r="7" spans="1:7" s="146" customFormat="1" ht="18" customHeight="1" thickBot="1" x14ac:dyDescent="0.3">
      <c r="A7" s="46" t="s">
        <v>62</v>
      </c>
      <c r="B7" s="49">
        <f>'_Resource Additions_Annual_'!$BF$7</f>
        <v>22.090000152587891</v>
      </c>
      <c r="C7" s="49">
        <f>'_Resource Additions_Annual_'!$BF$35</f>
        <v>22.090000152587891</v>
      </c>
      <c r="D7" s="49">
        <f>'_Resource Additions_Annual_'!$BF$63</f>
        <v>22.090000152587891</v>
      </c>
      <c r="E7" s="49">
        <f>'_Resource Additions_Annual_'!$BF$91</f>
        <v>22.090000152587891</v>
      </c>
      <c r="F7" s="49">
        <f>'_Resource Additions_Annual_'!$BF$119</f>
        <v>22.090000152587891</v>
      </c>
      <c r="G7" s="49">
        <f>'_Resource Additions_Annual_'!$BF$147</f>
        <v>22.090000152587891</v>
      </c>
    </row>
    <row r="8" spans="1:7" s="146" customFormat="1" ht="18" customHeight="1" thickBot="1" x14ac:dyDescent="0.3">
      <c r="A8" s="51" t="s">
        <v>36</v>
      </c>
      <c r="B8" s="49">
        <f>'_Resource Additions_Annual_'!$BG$7</f>
        <v>0</v>
      </c>
      <c r="C8" s="49">
        <f>'_Resource Additions_Annual_'!$BG$35</f>
        <v>0</v>
      </c>
      <c r="D8" s="49">
        <f>'_Resource Additions_Annual_'!$BG$63</f>
        <v>0</v>
      </c>
      <c r="E8" s="49">
        <f>'_Resource Additions_Annual_'!$BG$91</f>
        <v>0</v>
      </c>
      <c r="F8" s="49">
        <f>'_Resource Additions_Annual_'!$BG$119</f>
        <v>0</v>
      </c>
      <c r="G8" s="49">
        <f>'_Resource Additions_Annual_'!$BG$147</f>
        <v>0</v>
      </c>
    </row>
    <row r="9" spans="1:7" s="146" customFormat="1" ht="18" customHeight="1" thickBot="1" x14ac:dyDescent="0.3">
      <c r="A9" s="51" t="s">
        <v>45</v>
      </c>
      <c r="B9" s="49">
        <f>'_Resource Additions_Annual_'!$BH$7</f>
        <v>0</v>
      </c>
      <c r="C9" s="49">
        <f>'_Resource Additions_Annual_'!$BH$35</f>
        <v>0</v>
      </c>
      <c r="D9" s="49">
        <f>'_Resource Additions_Annual_'!$BH$63</f>
        <v>0</v>
      </c>
      <c r="E9" s="49">
        <f>'_Resource Additions_Annual_'!$BH$91</f>
        <v>0</v>
      </c>
      <c r="F9" s="49">
        <f>'_Resource Additions_Annual_'!$BH$119</f>
        <v>0</v>
      </c>
      <c r="G9" s="49">
        <f>'_Resource Additions_Annual_'!$BH$147</f>
        <v>0</v>
      </c>
    </row>
    <row r="10" spans="1:7" s="146" customFormat="1" ht="18" customHeight="1" thickBot="1" x14ac:dyDescent="0.3">
      <c r="A10" s="51" t="s">
        <v>50</v>
      </c>
      <c r="B10" s="49">
        <f>'_Resource Additions_Annual_'!$BI$7</f>
        <v>500</v>
      </c>
      <c r="C10" s="49">
        <f>'_Resource Additions_Annual_'!$BI$35</f>
        <v>500</v>
      </c>
      <c r="D10" s="49">
        <f>'_Resource Additions_Annual_'!$BI$63</f>
        <v>500</v>
      </c>
      <c r="E10" s="49">
        <f>'_Resource Additions_Annual_'!$BI$91</f>
        <v>500</v>
      </c>
      <c r="F10" s="49">
        <f>'_Resource Additions_Annual_'!$BI$119</f>
        <v>500</v>
      </c>
      <c r="G10" s="49">
        <f>'_Resource Additions_Annual_'!$BI$147</f>
        <v>500</v>
      </c>
    </row>
    <row r="11" spans="1:7" s="146" customFormat="1" ht="18" customHeight="1" thickBot="1" x14ac:dyDescent="0.3">
      <c r="A11" s="46" t="s">
        <v>60</v>
      </c>
      <c r="B11" s="49">
        <f>'_Resource Additions_Annual_'!$BJ$7</f>
        <v>0</v>
      </c>
      <c r="C11" s="49">
        <f>'_Resource Additions_Annual_'!$BJ$35</f>
        <v>0</v>
      </c>
      <c r="D11" s="49">
        <f>'_Resource Additions_Annual_'!$BJ$63</f>
        <v>0</v>
      </c>
      <c r="E11" s="49">
        <f>'_Resource Additions_Annual_'!$BJ$91</f>
        <v>0</v>
      </c>
      <c r="F11" s="49">
        <f>'_Resource Additions_Annual_'!$BJ$119</f>
        <v>0</v>
      </c>
      <c r="G11" s="49">
        <f>'_Resource Additions_Annual_'!$BJ$147</f>
        <v>0</v>
      </c>
    </row>
    <row r="12" spans="1:7" s="146" customFormat="1" ht="18" customHeight="1" thickBot="1" x14ac:dyDescent="0.3">
      <c r="A12" s="46" t="s">
        <v>71</v>
      </c>
      <c r="B12" s="49">
        <f>'_Resource Additions_Annual_'!$BK$7</f>
        <v>0</v>
      </c>
      <c r="C12" s="49">
        <f>'_Resource Additions_Annual_'!$BK$35</f>
        <v>0</v>
      </c>
      <c r="D12" s="49">
        <f>'_Resource Additions_Annual_'!$BK$63</f>
        <v>0</v>
      </c>
      <c r="E12" s="49">
        <f>'_Resource Additions_Annual_'!$BK$91</f>
        <v>0</v>
      </c>
      <c r="F12" s="49">
        <f>'_Resource Additions_Annual_'!$BK$119</f>
        <v>0</v>
      </c>
      <c r="G12" s="49">
        <f>'_Resource Additions_Annual_'!$BK$147</f>
        <v>0</v>
      </c>
    </row>
    <row r="13" spans="1:7" s="146" customFormat="1" ht="18" customHeight="1" thickBot="1" x14ac:dyDescent="0.3">
      <c r="A13" s="46" t="s">
        <v>109</v>
      </c>
      <c r="B13" s="49">
        <f>'_Resource Additions_Annual_'!$BL$7</f>
        <v>0</v>
      </c>
      <c r="C13" s="49">
        <f>'_Resource Additions_Annual_'!$BL$35</f>
        <v>0</v>
      </c>
      <c r="D13" s="49">
        <f>'_Resource Additions_Annual_'!$BL$63</f>
        <v>0</v>
      </c>
      <c r="E13" s="49">
        <f>'_Resource Additions_Annual_'!$BL$91</f>
        <v>0</v>
      </c>
      <c r="F13" s="49">
        <f>'_Resource Additions_Annual_'!$BL$119</f>
        <v>0</v>
      </c>
      <c r="G13" s="49">
        <f>'_Resource Additions_Annual_'!$BL$147</f>
        <v>0</v>
      </c>
    </row>
    <row r="14" spans="1:7" s="146" customFormat="1" ht="16.5" thickBot="1" x14ac:dyDescent="0.3">
      <c r="A14" s="43"/>
      <c r="B14" s="44"/>
      <c r="C14" s="44"/>
      <c r="D14" s="44"/>
      <c r="E14" s="44"/>
      <c r="F14" s="44"/>
      <c r="G14" s="44"/>
    </row>
    <row r="15" spans="1:7" ht="72.75" customHeight="1" thickTop="1" thickBot="1" x14ac:dyDescent="0.3">
      <c r="A15" s="43" t="s">
        <v>69</v>
      </c>
      <c r="B15" s="44" t="str">
        <f>'RAW DATA INPUTS &gt;&gt;&gt;'!E1</f>
        <v>Suite 1 Least Cost</v>
      </c>
      <c r="C15" s="44" t="str">
        <f>'RAW DATA INPUTS &gt;&gt;&gt;'!F1</f>
        <v>Suite 2 PSE Only</v>
      </c>
      <c r="D15" s="44" t="str">
        <f>'RAW DATA INPUTS &gt;&gt;&gt;'!G1</f>
        <v>Suite 3 Customer Only</v>
      </c>
      <c r="E15" s="44" t="str">
        <f>'RAW DATA INPUTS &gt;&gt;&gt;'!H1</f>
        <v>Suite 4 Pre-CBI</v>
      </c>
      <c r="F15" s="44" t="str">
        <f>'RAW DATA INPUTS &gt;&gt;&gt;'!I1</f>
        <v>Suite 5 CBI</v>
      </c>
      <c r="G15" s="44" t="str">
        <f>'RAW DATA INPUTS &gt;&gt;&gt;'!J1</f>
        <v>Suite 6 CEIP Preferred Portfolio</v>
      </c>
    </row>
    <row r="16" spans="1:7" ht="18" customHeight="1" thickTop="1" thickBot="1" x14ac:dyDescent="0.3">
      <c r="A16" s="46" t="s">
        <v>70</v>
      </c>
      <c r="B16" s="49">
        <f>'_Resource Additions_Annual_'!BP4</f>
        <v>1783.6925518430303</v>
      </c>
      <c r="C16" s="49">
        <f>'_Resource Additions_Annual_'!BP32</f>
        <v>1783.6925518430303</v>
      </c>
      <c r="D16" s="49">
        <f>'_Resource Additions_Annual_'!BP60</f>
        <v>1783.6925518430303</v>
      </c>
      <c r="E16" s="49">
        <f>'_Resource Additions_Annual_'!BP88</f>
        <v>1783.6925518430303</v>
      </c>
      <c r="F16" s="49">
        <f>'_Resource Additions_Annual_'!BP116</f>
        <v>1783.6925518430303</v>
      </c>
      <c r="G16" s="49">
        <f>'_Resource Additions_Annual_'!BP144</f>
        <v>1783.6925518430303</v>
      </c>
    </row>
    <row r="17" spans="1:7" ht="18" customHeight="1" thickBot="1" x14ac:dyDescent="0.3">
      <c r="A17" s="46" t="s">
        <v>64</v>
      </c>
      <c r="B17" s="49">
        <f>'_Resource Additions_Annual_'!BP5</f>
        <v>875.0000001937151</v>
      </c>
      <c r="C17" s="49">
        <f>'_Resource Additions_Annual_'!BP33</f>
        <v>875</v>
      </c>
      <c r="D17" s="49">
        <f>'_Resource Additions_Annual_'!BP61</f>
        <v>871.70000012218952</v>
      </c>
      <c r="E17" s="49">
        <f>'_Resource Additions_Annual_'!BP89</f>
        <v>857.70000010728836</v>
      </c>
      <c r="F17" s="49">
        <f>'_Resource Additions_Annual_'!BP117</f>
        <v>875.55000026524067</v>
      </c>
      <c r="G17" s="49">
        <f>'_Resource Additions_Annual_'!BP145</f>
        <v>875.60000041872263</v>
      </c>
    </row>
    <row r="18" spans="1:7" ht="18" customHeight="1" thickBot="1" x14ac:dyDescent="0.3">
      <c r="A18" s="46" t="s">
        <v>63</v>
      </c>
      <c r="B18" s="49">
        <f>'_Resource Additions_Annual_'!BP6</f>
        <v>680.30000093579292</v>
      </c>
      <c r="C18" s="49">
        <f>'_Resource Additions_Annual_'!BP34</f>
        <v>683.22500067949295</v>
      </c>
      <c r="D18" s="49">
        <f>'_Resource Additions_Annual_'!BP62</f>
        <v>658.61699971556664</v>
      </c>
      <c r="E18" s="49">
        <f>'_Resource Additions_Annual_'!BP90</f>
        <v>677.89200054109097</v>
      </c>
      <c r="F18" s="49">
        <f>'_Resource Additions_Annual_'!BP118</f>
        <v>681.29200010001659</v>
      </c>
      <c r="G18" s="49">
        <f>'_Resource Additions_Annual_'!BP146</f>
        <v>679.37699986249208</v>
      </c>
    </row>
    <row r="19" spans="1:7" ht="18" customHeight="1" thickBot="1" x14ac:dyDescent="0.3">
      <c r="A19" s="46" t="s">
        <v>0</v>
      </c>
      <c r="B19" s="49">
        <f>'_Resource Additions_Annual_'!BP7</f>
        <v>216.68000096082687</v>
      </c>
      <c r="C19" s="49">
        <f>'_Resource Additions_Annual_'!BP35</f>
        <v>216.68000096082687</v>
      </c>
      <c r="D19" s="49">
        <f>'_Resource Additions_Annual_'!BP63</f>
        <v>216.68000096082687</v>
      </c>
      <c r="E19" s="49">
        <f>'_Resource Additions_Annual_'!BP91</f>
        <v>216.68000096082687</v>
      </c>
      <c r="F19" s="49">
        <f>'_Resource Additions_Annual_'!BP119</f>
        <v>216.68000096082687</v>
      </c>
      <c r="G19" s="49">
        <f>'_Resource Additions_Annual_'!BP147</f>
        <v>216.68000096082687</v>
      </c>
    </row>
    <row r="20" spans="1:7" ht="18" customHeight="1" thickBot="1" x14ac:dyDescent="0.3">
      <c r="A20" s="46" t="s">
        <v>62</v>
      </c>
      <c r="B20" s="49">
        <f>'_Resource Additions_Annual_'!BP8</f>
        <v>117.77000427246094</v>
      </c>
      <c r="C20" s="49">
        <f>'_Resource Additions_Annual_'!BP36</f>
        <v>117.77000427246094</v>
      </c>
      <c r="D20" s="49">
        <f>'_Resource Additions_Annual_'!BP64</f>
        <v>117.77000427246094</v>
      </c>
      <c r="E20" s="49">
        <f>'_Resource Additions_Annual_'!BP92</f>
        <v>117.77000427246094</v>
      </c>
      <c r="F20" s="49">
        <f>'_Resource Additions_Annual_'!BP120</f>
        <v>117.77000427246094</v>
      </c>
      <c r="G20" s="49">
        <f>'_Resource Additions_Annual_'!BP148</f>
        <v>117.77000427246094</v>
      </c>
    </row>
    <row r="21" spans="1:7" ht="18" customHeight="1" thickBot="1" x14ac:dyDescent="0.3">
      <c r="A21" s="51" t="s">
        <v>36</v>
      </c>
      <c r="B21" s="49">
        <f>'_Resource Additions_Annual_'!BP9</f>
        <v>90</v>
      </c>
      <c r="C21" s="49">
        <f>'_Resource Additions_Annual_'!BP37</f>
        <v>90</v>
      </c>
      <c r="D21" s="49">
        <f>'_Resource Additions_Annual_'!BP65</f>
        <v>90</v>
      </c>
      <c r="E21" s="49">
        <f>'_Resource Additions_Annual_'!BP93</f>
        <v>90</v>
      </c>
      <c r="F21" s="49">
        <f>'_Resource Additions_Annual_'!BP121</f>
        <v>90</v>
      </c>
      <c r="G21" s="49">
        <f>'_Resource Additions_Annual_'!BP149</f>
        <v>90</v>
      </c>
    </row>
    <row r="22" spans="1:7" ht="18" customHeight="1" thickBot="1" x14ac:dyDescent="0.3">
      <c r="A22" s="51" t="s">
        <v>45</v>
      </c>
      <c r="B22" s="49">
        <f>'_Resource Additions_Annual_'!BP10</f>
        <v>596</v>
      </c>
      <c r="C22" s="49">
        <f>'_Resource Additions_Annual_'!BP38</f>
        <v>596</v>
      </c>
      <c r="D22" s="49">
        <f>'_Resource Additions_Annual_'!BP66</f>
        <v>596</v>
      </c>
      <c r="E22" s="49">
        <f>'_Resource Additions_Annual_'!BP94</f>
        <v>596</v>
      </c>
      <c r="F22" s="49">
        <f>'_Resource Additions_Annual_'!BP122</f>
        <v>596</v>
      </c>
      <c r="G22" s="49">
        <f>'_Resource Additions_Annual_'!BP150</f>
        <v>596</v>
      </c>
    </row>
    <row r="23" spans="1:7" ht="18" customHeight="1" thickBot="1" x14ac:dyDescent="0.3">
      <c r="A23" s="51" t="s">
        <v>50</v>
      </c>
      <c r="B23" s="49">
        <f>'_Resource Additions_Annual_'!BP11</f>
        <v>3250</v>
      </c>
      <c r="C23" s="49">
        <f>'_Resource Additions_Annual_'!BP39</f>
        <v>3250</v>
      </c>
      <c r="D23" s="49">
        <f>'_Resource Additions_Annual_'!BP67</f>
        <v>3250</v>
      </c>
      <c r="E23" s="49">
        <f>'_Resource Additions_Annual_'!BP95</f>
        <v>3250</v>
      </c>
      <c r="F23" s="49">
        <f>'_Resource Additions_Annual_'!BP123</f>
        <v>3250</v>
      </c>
      <c r="G23" s="49">
        <f>'_Resource Additions_Annual_'!BP151</f>
        <v>3250</v>
      </c>
    </row>
    <row r="24" spans="1:7" ht="18" customHeight="1" thickBot="1" x14ac:dyDescent="0.3">
      <c r="A24" s="46" t="s">
        <v>60</v>
      </c>
      <c r="B24" s="49">
        <f>'_Resource Additions_Annual_'!BP12</f>
        <v>500</v>
      </c>
      <c r="C24" s="49">
        <f>'_Resource Additions_Annual_'!BP40</f>
        <v>500</v>
      </c>
      <c r="D24" s="49">
        <f>'_Resource Additions_Annual_'!BP68</f>
        <v>500</v>
      </c>
      <c r="E24" s="49">
        <f>'_Resource Additions_Annual_'!BP96</f>
        <v>500</v>
      </c>
      <c r="F24" s="49">
        <f>'_Resource Additions_Annual_'!BP124</f>
        <v>500</v>
      </c>
      <c r="G24" s="49">
        <f>'_Resource Additions_Annual_'!BP152</f>
        <v>500</v>
      </c>
    </row>
    <row r="25" spans="1:7" ht="18" customHeight="1" thickBot="1" x14ac:dyDescent="0.3">
      <c r="A25" s="46" t="s">
        <v>71</v>
      </c>
      <c r="B25" s="49">
        <f>'_Resource Additions_Annual_'!BP13</f>
        <v>0</v>
      </c>
      <c r="C25" s="49">
        <f>'_Resource Additions_Annual_'!BP41</f>
        <v>0</v>
      </c>
      <c r="D25" s="49">
        <f>'_Resource Additions_Annual_'!BP69</f>
        <v>0</v>
      </c>
      <c r="E25" s="49">
        <f>'_Resource Additions_Annual_'!BP97</f>
        <v>0</v>
      </c>
      <c r="F25" s="49">
        <f>'_Resource Additions_Annual_'!BP125</f>
        <v>0</v>
      </c>
      <c r="G25" s="49">
        <f>'_Resource Additions_Annual_'!BP153</f>
        <v>0</v>
      </c>
    </row>
    <row r="26" spans="1:7" ht="18" customHeight="1" thickBot="1" x14ac:dyDescent="0.3">
      <c r="A26" s="46" t="s">
        <v>109</v>
      </c>
      <c r="B26" s="49">
        <f>'_Resource Additions_Annual_'!BP14</f>
        <v>765.60000228881836</v>
      </c>
      <c r="C26" s="49">
        <f>'_Resource Additions_Annual_'!BP42</f>
        <v>765.60000228881836</v>
      </c>
      <c r="D26" s="49">
        <f>'_Resource Additions_Annual_'!BP70</f>
        <v>765.60000228881836</v>
      </c>
      <c r="E26" s="49">
        <f>'_Resource Additions_Annual_'!BP98</f>
        <v>765.60000228881836</v>
      </c>
      <c r="F26" s="49">
        <f>'_Resource Additions_Annual_'!BP126</f>
        <v>765.60000228881836</v>
      </c>
      <c r="G26" s="49">
        <f>'_Resource Additions_Annual_'!BP154</f>
        <v>765.60000228881836</v>
      </c>
    </row>
    <row r="27" spans="1:7" ht="16.5" thickBot="1" x14ac:dyDescent="0.3">
      <c r="A27" s="43"/>
      <c r="B27" s="44"/>
      <c r="C27" s="44"/>
      <c r="D27" s="44"/>
      <c r="E27" s="44"/>
      <c r="F27" s="44"/>
      <c r="G27" s="44"/>
    </row>
    <row r="28" spans="1:7" s="33" customFormat="1" ht="16.5" thickTop="1" thickBot="1" x14ac:dyDescent="0.3">
      <c r="A28" s="33" t="s">
        <v>105</v>
      </c>
      <c r="B28" s="33" t="s">
        <v>99</v>
      </c>
    </row>
    <row r="29" spans="1:7" s="146" customFormat="1" ht="33.75" customHeight="1" thickBot="1" x14ac:dyDescent="0.3">
      <c r="A29" s="43" t="s">
        <v>154</v>
      </c>
      <c r="B29" s="44" t="str">
        <f>B2</f>
        <v>Suite 1 Least Cost</v>
      </c>
      <c r="C29" s="44" t="str">
        <f t="shared" ref="C29:G29" si="0">C2</f>
        <v>Suite 2 PSE Only</v>
      </c>
      <c r="D29" s="44" t="str">
        <f t="shared" si="0"/>
        <v>Suite 3 Customer Only</v>
      </c>
      <c r="E29" s="44" t="str">
        <f t="shared" si="0"/>
        <v>Suite 4 Pre-CBI</v>
      </c>
      <c r="F29" s="44" t="str">
        <f t="shared" si="0"/>
        <v>Suite 5 CBI</v>
      </c>
      <c r="G29" s="44" t="str">
        <f t="shared" si="0"/>
        <v>Suite 6 CEIP Preferred Portfolio</v>
      </c>
    </row>
    <row r="30" spans="1:7" s="146" customFormat="1" ht="21.75" customHeight="1" thickTop="1" thickBot="1" x14ac:dyDescent="0.3">
      <c r="A30" s="46" t="s">
        <v>70</v>
      </c>
      <c r="B30" s="50" t="str">
        <f>CONCATENATE(ROUND(B3,0)," MW")</f>
        <v>256 MW</v>
      </c>
      <c r="C30" s="50" t="str">
        <f t="shared" ref="C30:G34" si="1">CONCATENATE(ROUND(C3,0)," MW")</f>
        <v>256 MW</v>
      </c>
      <c r="D30" s="50" t="str">
        <f t="shared" si="1"/>
        <v>256 MW</v>
      </c>
      <c r="E30" s="50" t="str">
        <f t="shared" si="1"/>
        <v>256 MW</v>
      </c>
      <c r="F30" s="50" t="str">
        <f t="shared" si="1"/>
        <v>256 MW</v>
      </c>
      <c r="G30" s="50" t="str">
        <f t="shared" si="1"/>
        <v>256 MW</v>
      </c>
    </row>
    <row r="31" spans="1:7" s="146" customFormat="1" ht="21.75" customHeight="1" thickBot="1" x14ac:dyDescent="0.3">
      <c r="A31" s="46" t="s">
        <v>64</v>
      </c>
      <c r="B31" s="50" t="str">
        <f>CONCATENATE(ROUND(B4,0)," MW")</f>
        <v>125 MW</v>
      </c>
      <c r="C31" s="50" t="str">
        <f t="shared" ref="C31:F31" si="2">CONCATENATE(ROUND(C4,0)," MW")</f>
        <v>125 MW</v>
      </c>
      <c r="D31" s="50" t="str">
        <f t="shared" si="2"/>
        <v>122 MW</v>
      </c>
      <c r="E31" s="50" t="str">
        <f t="shared" si="2"/>
        <v>108 MW</v>
      </c>
      <c r="F31" s="50" t="str">
        <f t="shared" si="2"/>
        <v>126 MW</v>
      </c>
      <c r="G31" s="50" t="str">
        <f t="shared" si="1"/>
        <v>126 MW</v>
      </c>
    </row>
    <row r="32" spans="1:7" s="146" customFormat="1" ht="21.75" customHeight="1" thickBot="1" x14ac:dyDescent="0.3">
      <c r="A32" s="46" t="s">
        <v>63</v>
      </c>
      <c r="B32" s="50" t="str">
        <f>CONCATENATE(ROUND(B5,0)," MW")</f>
        <v>80 MW</v>
      </c>
      <c r="C32" s="50" t="str">
        <f t="shared" ref="C32:F32" si="3">CONCATENATE(ROUND(C5,0)," MW")</f>
        <v>83 MW</v>
      </c>
      <c r="D32" s="50" t="str">
        <f t="shared" si="3"/>
        <v>59 MW</v>
      </c>
      <c r="E32" s="50" t="str">
        <f t="shared" si="3"/>
        <v>78 MW</v>
      </c>
      <c r="F32" s="50" t="str">
        <f t="shared" si="3"/>
        <v>81 MW</v>
      </c>
      <c r="G32" s="50" t="str">
        <f t="shared" si="1"/>
        <v>79 MW</v>
      </c>
    </row>
    <row r="33" spans="1:7" s="146" customFormat="1" ht="21.75" customHeight="1" thickBot="1" x14ac:dyDescent="0.3">
      <c r="A33" s="46" t="s">
        <v>0</v>
      </c>
      <c r="B33" s="50" t="str">
        <f>CONCATENATE(ROUND(B6,0)," MW")</f>
        <v>29 MW</v>
      </c>
      <c r="C33" s="50" t="str">
        <f t="shared" ref="C33:F33" si="4">CONCATENATE(ROUND(C6,0)," MW")</f>
        <v>29 MW</v>
      </c>
      <c r="D33" s="50" t="str">
        <f t="shared" si="4"/>
        <v>29 MW</v>
      </c>
      <c r="E33" s="50" t="str">
        <f t="shared" si="4"/>
        <v>29 MW</v>
      </c>
      <c r="F33" s="50" t="str">
        <f t="shared" si="4"/>
        <v>29 MW</v>
      </c>
      <c r="G33" s="50" t="str">
        <f t="shared" si="1"/>
        <v>29 MW</v>
      </c>
    </row>
    <row r="34" spans="1:7" s="146" customFormat="1" ht="21.75" customHeight="1" thickBot="1" x14ac:dyDescent="0.3">
      <c r="A34" s="46" t="s">
        <v>62</v>
      </c>
      <c r="B34" s="50" t="str">
        <f>CONCATENATE(ROUND(B7,0)," MW")</f>
        <v>22 MW</v>
      </c>
      <c r="C34" s="50" t="str">
        <f t="shared" ref="C34:F34" si="5">CONCATENATE(ROUND(C7,0)," MW")</f>
        <v>22 MW</v>
      </c>
      <c r="D34" s="50" t="str">
        <f t="shared" si="5"/>
        <v>22 MW</v>
      </c>
      <c r="E34" s="50" t="str">
        <f t="shared" si="5"/>
        <v>22 MW</v>
      </c>
      <c r="F34" s="50" t="str">
        <f t="shared" si="5"/>
        <v>22 MW</v>
      </c>
      <c r="G34" s="50" t="str">
        <f t="shared" si="1"/>
        <v>22 MW</v>
      </c>
    </row>
    <row r="35" spans="1:7" s="3" customFormat="1" ht="21.75" customHeight="1" thickBot="1" x14ac:dyDescent="0.3">
      <c r="A35" s="52" t="s">
        <v>3</v>
      </c>
      <c r="B35" s="53" t="str">
        <f>CONCATENATE(ROUND(SUM(B8:B10),0)," MW")</f>
        <v>500 MW</v>
      </c>
      <c r="C35" s="53" t="str">
        <f t="shared" ref="C35:G35" si="6">CONCATENATE(ROUND(SUM(C8:C10),0)," MW")</f>
        <v>500 MW</v>
      </c>
      <c r="D35" s="53" t="str">
        <f t="shared" si="6"/>
        <v>500 MW</v>
      </c>
      <c r="E35" s="53" t="str">
        <f t="shared" si="6"/>
        <v>500 MW</v>
      </c>
      <c r="F35" s="53" t="str">
        <f t="shared" si="6"/>
        <v>500 MW</v>
      </c>
      <c r="G35" s="53" t="str">
        <f t="shared" si="6"/>
        <v>500 MW</v>
      </c>
    </row>
    <row r="36" spans="1:7" s="146" customFormat="1" ht="21.75" customHeight="1" thickBot="1" x14ac:dyDescent="0.3">
      <c r="A36" s="51" t="s">
        <v>36</v>
      </c>
      <c r="B36" s="50" t="str">
        <f t="shared" ref="B36:G41" si="7">CONCATENATE(ROUND(B8,0)," MW")</f>
        <v>0 MW</v>
      </c>
      <c r="C36" s="50" t="str">
        <f t="shared" si="7"/>
        <v>0 MW</v>
      </c>
      <c r="D36" s="50" t="str">
        <f t="shared" si="7"/>
        <v>0 MW</v>
      </c>
      <c r="E36" s="50" t="str">
        <f t="shared" si="7"/>
        <v>0 MW</v>
      </c>
      <c r="F36" s="50" t="str">
        <f t="shared" si="7"/>
        <v>0 MW</v>
      </c>
      <c r="G36" s="50" t="str">
        <f t="shared" si="7"/>
        <v>0 MW</v>
      </c>
    </row>
    <row r="37" spans="1:7" s="146" customFormat="1" ht="21.75" customHeight="1" thickBot="1" x14ac:dyDescent="0.3">
      <c r="A37" s="51" t="s">
        <v>45</v>
      </c>
      <c r="B37" s="50" t="str">
        <f t="shared" si="7"/>
        <v>0 MW</v>
      </c>
      <c r="C37" s="50" t="str">
        <f t="shared" si="7"/>
        <v>0 MW</v>
      </c>
      <c r="D37" s="50" t="str">
        <f t="shared" si="7"/>
        <v>0 MW</v>
      </c>
      <c r="E37" s="50" t="str">
        <f t="shared" si="7"/>
        <v>0 MW</v>
      </c>
      <c r="F37" s="50" t="str">
        <f t="shared" si="7"/>
        <v>0 MW</v>
      </c>
      <c r="G37" s="50" t="str">
        <f t="shared" si="7"/>
        <v>0 MW</v>
      </c>
    </row>
    <row r="38" spans="1:7" s="146" customFormat="1" ht="21.75" customHeight="1" thickBot="1" x14ac:dyDescent="0.3">
      <c r="A38" s="51" t="s">
        <v>50</v>
      </c>
      <c r="B38" s="50" t="str">
        <f t="shared" si="7"/>
        <v>500 MW</v>
      </c>
      <c r="C38" s="50" t="str">
        <f t="shared" si="7"/>
        <v>500 MW</v>
      </c>
      <c r="D38" s="50" t="str">
        <f t="shared" si="7"/>
        <v>500 MW</v>
      </c>
      <c r="E38" s="50" t="str">
        <f t="shared" si="7"/>
        <v>500 MW</v>
      </c>
      <c r="F38" s="50" t="str">
        <f t="shared" si="7"/>
        <v>500 MW</v>
      </c>
      <c r="G38" s="50" t="str">
        <f t="shared" si="7"/>
        <v>500 MW</v>
      </c>
    </row>
    <row r="39" spans="1:7" s="146" customFormat="1" ht="21.75" customHeight="1" thickBot="1" x14ac:dyDescent="0.3">
      <c r="A39" s="46" t="s">
        <v>60</v>
      </c>
      <c r="B39" s="50" t="str">
        <f t="shared" si="7"/>
        <v>0 MW</v>
      </c>
      <c r="C39" s="50" t="str">
        <f t="shared" si="7"/>
        <v>0 MW</v>
      </c>
      <c r="D39" s="50" t="str">
        <f t="shared" si="7"/>
        <v>0 MW</v>
      </c>
      <c r="E39" s="50" t="str">
        <f t="shared" si="7"/>
        <v>0 MW</v>
      </c>
      <c r="F39" s="50" t="str">
        <f t="shared" si="7"/>
        <v>0 MW</v>
      </c>
      <c r="G39" s="50" t="str">
        <f t="shared" si="7"/>
        <v>0 MW</v>
      </c>
    </row>
    <row r="40" spans="1:7" s="146" customFormat="1" ht="21.75" customHeight="1" thickBot="1" x14ac:dyDescent="0.3">
      <c r="A40" s="46" t="s">
        <v>71</v>
      </c>
      <c r="B40" s="50" t="str">
        <f t="shared" si="7"/>
        <v>0 MW</v>
      </c>
      <c r="C40" s="50" t="str">
        <f t="shared" si="7"/>
        <v>0 MW</v>
      </c>
      <c r="D40" s="50" t="str">
        <f t="shared" si="7"/>
        <v>0 MW</v>
      </c>
      <c r="E40" s="50" t="str">
        <f t="shared" si="7"/>
        <v>0 MW</v>
      </c>
      <c r="F40" s="50" t="str">
        <f t="shared" si="7"/>
        <v>0 MW</v>
      </c>
      <c r="G40" s="50" t="str">
        <f t="shared" si="7"/>
        <v>0 MW</v>
      </c>
    </row>
    <row r="41" spans="1:7" s="146" customFormat="1" ht="21.75" customHeight="1" thickBot="1" x14ac:dyDescent="0.3">
      <c r="A41" s="46" t="s">
        <v>109</v>
      </c>
      <c r="B41" s="50" t="str">
        <f t="shared" si="7"/>
        <v>0 MW</v>
      </c>
      <c r="C41" s="50" t="str">
        <f t="shared" si="7"/>
        <v>0 MW</v>
      </c>
      <c r="D41" s="50" t="str">
        <f t="shared" si="7"/>
        <v>0 MW</v>
      </c>
      <c r="E41" s="50" t="str">
        <f t="shared" si="7"/>
        <v>0 MW</v>
      </c>
      <c r="F41" s="50" t="str">
        <f t="shared" si="7"/>
        <v>0 MW</v>
      </c>
      <c r="G41" s="50" t="str">
        <f t="shared" si="7"/>
        <v>0 MW</v>
      </c>
    </row>
    <row r="42" spans="1:7" ht="33.75" customHeight="1" thickBot="1" x14ac:dyDescent="0.3">
      <c r="A42" s="43" t="s">
        <v>69</v>
      </c>
      <c r="B42" s="44" t="str">
        <f>B15</f>
        <v>Suite 1 Least Cost</v>
      </c>
      <c r="C42" s="44" t="str">
        <f t="shared" ref="C42:F42" si="8">C15</f>
        <v>Suite 2 PSE Only</v>
      </c>
      <c r="D42" s="44" t="str">
        <f t="shared" si="8"/>
        <v>Suite 3 Customer Only</v>
      </c>
      <c r="E42" s="44" t="str">
        <f t="shared" si="8"/>
        <v>Suite 4 Pre-CBI</v>
      </c>
      <c r="F42" s="44" t="str">
        <f t="shared" si="8"/>
        <v>Suite 5 CBI</v>
      </c>
      <c r="G42" s="44" t="str">
        <f t="shared" ref="G42" si="9">G15</f>
        <v>Suite 6 CEIP Preferred Portfolio</v>
      </c>
    </row>
    <row r="43" spans="1:7" ht="21.75" customHeight="1" thickTop="1" thickBot="1" x14ac:dyDescent="0.3">
      <c r="A43" s="46" t="s">
        <v>70</v>
      </c>
      <c r="B43" s="50" t="str">
        <f>CONCATENATE(ROUND(B16,0)," MW")</f>
        <v>1784 MW</v>
      </c>
      <c r="C43" s="50" t="str">
        <f t="shared" ref="C43:F43" si="10">CONCATENATE(ROUND(C16,0)," MW")</f>
        <v>1784 MW</v>
      </c>
      <c r="D43" s="50" t="str">
        <f t="shared" si="10"/>
        <v>1784 MW</v>
      </c>
      <c r="E43" s="50" t="str">
        <f t="shared" si="10"/>
        <v>1784 MW</v>
      </c>
      <c r="F43" s="50" t="str">
        <f t="shared" si="10"/>
        <v>1784 MW</v>
      </c>
      <c r="G43" s="50" t="str">
        <f t="shared" ref="G43" si="11">CONCATENATE(ROUND(G16,0)," MW")</f>
        <v>1784 MW</v>
      </c>
    </row>
    <row r="44" spans="1:7" ht="21.75" customHeight="1" thickBot="1" x14ac:dyDescent="0.3">
      <c r="A44" s="46" t="s">
        <v>64</v>
      </c>
      <c r="B44" s="50" t="str">
        <f>CONCATENATE(ROUND(B17,0)," MW")</f>
        <v>875 MW</v>
      </c>
      <c r="C44" s="50" t="str">
        <f t="shared" ref="C44:F44" si="12">CONCATENATE(ROUND(C17,0)," MW")</f>
        <v>875 MW</v>
      </c>
      <c r="D44" s="50" t="str">
        <f t="shared" si="12"/>
        <v>872 MW</v>
      </c>
      <c r="E44" s="50" t="str">
        <f t="shared" si="12"/>
        <v>858 MW</v>
      </c>
      <c r="F44" s="50" t="str">
        <f t="shared" si="12"/>
        <v>876 MW</v>
      </c>
      <c r="G44" s="50" t="str">
        <f t="shared" ref="G44" si="13">CONCATENATE(ROUND(G17,0)," MW")</f>
        <v>876 MW</v>
      </c>
    </row>
    <row r="45" spans="1:7" ht="21.75" customHeight="1" thickBot="1" x14ac:dyDescent="0.3">
      <c r="A45" s="46" t="s">
        <v>63</v>
      </c>
      <c r="B45" s="50" t="str">
        <f>CONCATENATE(ROUND(B18,0)," MW")</f>
        <v>680 MW</v>
      </c>
      <c r="C45" s="50" t="str">
        <f t="shared" ref="C45:F45" si="14">CONCATENATE(ROUND(C18,0)," MW")</f>
        <v>683 MW</v>
      </c>
      <c r="D45" s="50" t="str">
        <f t="shared" si="14"/>
        <v>659 MW</v>
      </c>
      <c r="E45" s="50" t="str">
        <f t="shared" si="14"/>
        <v>678 MW</v>
      </c>
      <c r="F45" s="50" t="str">
        <f t="shared" si="14"/>
        <v>681 MW</v>
      </c>
      <c r="G45" s="50" t="str">
        <f t="shared" ref="G45" si="15">CONCATENATE(ROUND(G18,0)," MW")</f>
        <v>679 MW</v>
      </c>
    </row>
    <row r="46" spans="1:7" ht="21.75" customHeight="1" thickBot="1" x14ac:dyDescent="0.3">
      <c r="A46" s="46" t="s">
        <v>0</v>
      </c>
      <c r="B46" s="50" t="str">
        <f>CONCATENATE(ROUND(B19,0)," MW")</f>
        <v>217 MW</v>
      </c>
      <c r="C46" s="50" t="str">
        <f t="shared" ref="C46:F46" si="16">CONCATENATE(ROUND(C19,0)," MW")</f>
        <v>217 MW</v>
      </c>
      <c r="D46" s="50" t="str">
        <f t="shared" si="16"/>
        <v>217 MW</v>
      </c>
      <c r="E46" s="50" t="str">
        <f t="shared" si="16"/>
        <v>217 MW</v>
      </c>
      <c r="F46" s="50" t="str">
        <f t="shared" si="16"/>
        <v>217 MW</v>
      </c>
      <c r="G46" s="50" t="str">
        <f t="shared" ref="G46" si="17">CONCATENATE(ROUND(G19,0)," MW")</f>
        <v>217 MW</v>
      </c>
    </row>
    <row r="47" spans="1:7" ht="21.75" customHeight="1" thickBot="1" x14ac:dyDescent="0.3">
      <c r="A47" s="46" t="s">
        <v>62</v>
      </c>
      <c r="B47" s="50" t="str">
        <f>CONCATENATE(ROUND(B20,0)," MW")</f>
        <v>118 MW</v>
      </c>
      <c r="C47" s="50" t="str">
        <f t="shared" ref="C47:F47" si="18">CONCATENATE(ROUND(C20,0)," MW")</f>
        <v>118 MW</v>
      </c>
      <c r="D47" s="50" t="str">
        <f t="shared" si="18"/>
        <v>118 MW</v>
      </c>
      <c r="E47" s="50" t="str">
        <f t="shared" si="18"/>
        <v>118 MW</v>
      </c>
      <c r="F47" s="50" t="str">
        <f t="shared" si="18"/>
        <v>118 MW</v>
      </c>
      <c r="G47" s="50" t="str">
        <f t="shared" ref="G47" si="19">CONCATENATE(ROUND(G20,0)," MW")</f>
        <v>118 MW</v>
      </c>
    </row>
    <row r="48" spans="1:7" s="3" customFormat="1" ht="21.75" customHeight="1" thickBot="1" x14ac:dyDescent="0.3">
      <c r="A48" s="52" t="s">
        <v>3</v>
      </c>
      <c r="B48" s="53" t="str">
        <f>CONCATENATE(ROUND(SUM(B21:B23),0)," MW")</f>
        <v>3936 MW</v>
      </c>
      <c r="C48" s="53" t="str">
        <f t="shared" ref="C48:F48" si="20">CONCATENATE(ROUND(SUM(C21:C23),0)," MW")</f>
        <v>3936 MW</v>
      </c>
      <c r="D48" s="53" t="str">
        <f t="shared" si="20"/>
        <v>3936 MW</v>
      </c>
      <c r="E48" s="53" t="str">
        <f t="shared" si="20"/>
        <v>3936 MW</v>
      </c>
      <c r="F48" s="53" t="str">
        <f t="shared" si="20"/>
        <v>3936 MW</v>
      </c>
      <c r="G48" s="53" t="str">
        <f t="shared" ref="G48" si="21">CONCATENATE(ROUND(SUM(G21:G23),0)," MW")</f>
        <v>3936 MW</v>
      </c>
    </row>
    <row r="49" spans="1:7" ht="21.75" customHeight="1" thickBot="1" x14ac:dyDescent="0.3">
      <c r="A49" s="51" t="s">
        <v>36</v>
      </c>
      <c r="B49" s="50" t="str">
        <f t="shared" ref="B49:B54" si="22">CONCATENATE(ROUND(B21,0)," MW")</f>
        <v>90 MW</v>
      </c>
      <c r="C49" s="50" t="str">
        <f t="shared" ref="C49:F49" si="23">CONCATENATE(ROUND(C21,0)," MW")</f>
        <v>90 MW</v>
      </c>
      <c r="D49" s="50" t="str">
        <f t="shared" si="23"/>
        <v>90 MW</v>
      </c>
      <c r="E49" s="50" t="str">
        <f t="shared" si="23"/>
        <v>90 MW</v>
      </c>
      <c r="F49" s="50" t="str">
        <f t="shared" si="23"/>
        <v>90 MW</v>
      </c>
      <c r="G49" s="50" t="str">
        <f t="shared" ref="G49" si="24">CONCATENATE(ROUND(G21,0)," MW")</f>
        <v>90 MW</v>
      </c>
    </row>
    <row r="50" spans="1:7" ht="21.75" customHeight="1" thickBot="1" x14ac:dyDescent="0.3">
      <c r="A50" s="51" t="s">
        <v>45</v>
      </c>
      <c r="B50" s="50" t="str">
        <f t="shared" si="22"/>
        <v>596 MW</v>
      </c>
      <c r="C50" s="50" t="str">
        <f t="shared" ref="C50:F50" si="25">CONCATENATE(ROUND(C22,0)," MW")</f>
        <v>596 MW</v>
      </c>
      <c r="D50" s="50" t="str">
        <f t="shared" si="25"/>
        <v>596 MW</v>
      </c>
      <c r="E50" s="50" t="str">
        <f t="shared" si="25"/>
        <v>596 MW</v>
      </c>
      <c r="F50" s="50" t="str">
        <f t="shared" si="25"/>
        <v>596 MW</v>
      </c>
      <c r="G50" s="50" t="str">
        <f t="shared" ref="G50" si="26">CONCATENATE(ROUND(G22,0)," MW")</f>
        <v>596 MW</v>
      </c>
    </row>
    <row r="51" spans="1:7" ht="21.75" customHeight="1" thickBot="1" x14ac:dyDescent="0.3">
      <c r="A51" s="51" t="s">
        <v>50</v>
      </c>
      <c r="B51" s="50" t="str">
        <f t="shared" si="22"/>
        <v>3250 MW</v>
      </c>
      <c r="C51" s="50" t="str">
        <f t="shared" ref="C51:F51" si="27">CONCATENATE(ROUND(C23,0)," MW")</f>
        <v>3250 MW</v>
      </c>
      <c r="D51" s="50" t="str">
        <f t="shared" si="27"/>
        <v>3250 MW</v>
      </c>
      <c r="E51" s="50" t="str">
        <f t="shared" si="27"/>
        <v>3250 MW</v>
      </c>
      <c r="F51" s="50" t="str">
        <f t="shared" si="27"/>
        <v>3250 MW</v>
      </c>
      <c r="G51" s="50" t="str">
        <f t="shared" ref="G51" si="28">CONCATENATE(ROUND(G23,0)," MW")</f>
        <v>3250 MW</v>
      </c>
    </row>
    <row r="52" spans="1:7" ht="21.75" customHeight="1" thickBot="1" x14ac:dyDescent="0.3">
      <c r="A52" s="46" t="s">
        <v>60</v>
      </c>
      <c r="B52" s="50" t="str">
        <f t="shared" si="22"/>
        <v>500 MW</v>
      </c>
      <c r="C52" s="50" t="str">
        <f t="shared" ref="C52:F52" si="29">CONCATENATE(ROUND(C24,0)," MW")</f>
        <v>500 MW</v>
      </c>
      <c r="D52" s="50" t="str">
        <f t="shared" si="29"/>
        <v>500 MW</v>
      </c>
      <c r="E52" s="50" t="str">
        <f t="shared" si="29"/>
        <v>500 MW</v>
      </c>
      <c r="F52" s="50" t="str">
        <f t="shared" si="29"/>
        <v>500 MW</v>
      </c>
      <c r="G52" s="50" t="str">
        <f t="shared" ref="G52" si="30">CONCATENATE(ROUND(G24,0)," MW")</f>
        <v>500 MW</v>
      </c>
    </row>
    <row r="53" spans="1:7" ht="21.75" customHeight="1" thickBot="1" x14ac:dyDescent="0.3">
      <c r="A53" s="46" t="s">
        <v>71</v>
      </c>
      <c r="B53" s="50" t="str">
        <f t="shared" si="22"/>
        <v>0 MW</v>
      </c>
      <c r="C53" s="50" t="str">
        <f t="shared" ref="C53:F53" si="31">CONCATENATE(ROUND(C25,0)," MW")</f>
        <v>0 MW</v>
      </c>
      <c r="D53" s="50" t="str">
        <f t="shared" si="31"/>
        <v>0 MW</v>
      </c>
      <c r="E53" s="50" t="str">
        <f t="shared" si="31"/>
        <v>0 MW</v>
      </c>
      <c r="F53" s="50" t="str">
        <f t="shared" si="31"/>
        <v>0 MW</v>
      </c>
      <c r="G53" s="50" t="str">
        <f t="shared" ref="G53" si="32">CONCATENATE(ROUND(G25,0)," MW")</f>
        <v>0 MW</v>
      </c>
    </row>
    <row r="54" spans="1:7" ht="21.75" customHeight="1" thickBot="1" x14ac:dyDescent="0.3">
      <c r="A54" s="46" t="s">
        <v>109</v>
      </c>
      <c r="B54" s="50" t="str">
        <f t="shared" si="22"/>
        <v>766 MW</v>
      </c>
      <c r="C54" s="50" t="str">
        <f t="shared" ref="C54:F54" si="33">CONCATENATE(ROUND(C26,0)," MW")</f>
        <v>766 MW</v>
      </c>
      <c r="D54" s="50" t="str">
        <f t="shared" si="33"/>
        <v>766 MW</v>
      </c>
      <c r="E54" s="50" t="str">
        <f t="shared" si="33"/>
        <v>766 MW</v>
      </c>
      <c r="F54" s="50" t="str">
        <f t="shared" si="33"/>
        <v>766 MW</v>
      </c>
      <c r="G54" s="50" t="str">
        <f t="shared" ref="G54" si="34">CONCATENATE(ROUND(G26,0)," MW")</f>
        <v>766 MW</v>
      </c>
    </row>
    <row r="56" spans="1:7" s="30" customFormat="1" ht="15.75" thickBot="1" x14ac:dyDescent="0.3">
      <c r="A56" s="30" t="s">
        <v>104</v>
      </c>
    </row>
    <row r="57" spans="1:7" ht="70.5" customHeight="1" thickBot="1" x14ac:dyDescent="0.3">
      <c r="A57" s="43" t="s">
        <v>69</v>
      </c>
      <c r="B57" s="44"/>
      <c r="C57" s="44"/>
      <c r="D57" s="44"/>
      <c r="E57" s="44"/>
      <c r="F57" s="44"/>
      <c r="G57" s="44"/>
    </row>
    <row r="58" spans="1:7" ht="16.5" thickTop="1" thickBot="1" x14ac:dyDescent="0.3">
      <c r="A58" s="46" t="s">
        <v>70</v>
      </c>
      <c r="B58" s="50"/>
      <c r="C58" s="50"/>
      <c r="D58" s="50"/>
      <c r="E58" s="50"/>
      <c r="F58" s="50"/>
      <c r="G58" s="50"/>
    </row>
    <row r="59" spans="1:7" ht="15.75" thickBot="1" x14ac:dyDescent="0.3">
      <c r="A59" s="46" t="s">
        <v>64</v>
      </c>
      <c r="B59" s="50"/>
      <c r="C59" s="50"/>
      <c r="D59" s="50"/>
      <c r="E59" s="50"/>
      <c r="F59" s="50"/>
      <c r="G59" s="50"/>
    </row>
    <row r="60" spans="1:7" ht="15.75" thickBot="1" x14ac:dyDescent="0.3">
      <c r="A60" s="46" t="s">
        <v>63</v>
      </c>
      <c r="B60" s="50"/>
      <c r="C60" s="50"/>
      <c r="D60" s="50"/>
      <c r="E60" s="50"/>
      <c r="F60" s="50"/>
      <c r="G60" s="50"/>
    </row>
    <row r="61" spans="1:7" ht="15.75" thickBot="1" x14ac:dyDescent="0.3">
      <c r="A61" s="46" t="s">
        <v>0</v>
      </c>
      <c r="B61" s="50"/>
      <c r="C61" s="50"/>
      <c r="D61" s="50"/>
      <c r="E61" s="50"/>
      <c r="F61" s="50"/>
      <c r="G61" s="50"/>
    </row>
    <row r="62" spans="1:7" ht="15.75" thickBot="1" x14ac:dyDescent="0.3">
      <c r="A62" s="46" t="s">
        <v>62</v>
      </c>
      <c r="B62" s="50"/>
      <c r="C62" s="50"/>
      <c r="D62" s="50"/>
      <c r="E62" s="50"/>
      <c r="F62" s="50"/>
      <c r="G62" s="50"/>
    </row>
    <row r="63" spans="1:7" ht="16.5" thickBot="1" x14ac:dyDescent="0.3">
      <c r="A63" s="52" t="s">
        <v>3</v>
      </c>
      <c r="B63" s="53"/>
      <c r="C63" s="53"/>
      <c r="D63" s="53"/>
      <c r="E63" s="53"/>
      <c r="F63" s="53"/>
      <c r="G63" s="53"/>
    </row>
    <row r="64" spans="1:7" ht="15.75" thickBot="1" x14ac:dyDescent="0.3">
      <c r="A64" s="51" t="s">
        <v>36</v>
      </c>
      <c r="B64" s="50"/>
      <c r="C64" s="50"/>
      <c r="D64" s="50"/>
      <c r="E64" s="50"/>
      <c r="F64" s="50"/>
      <c r="G64" s="50"/>
    </row>
    <row r="65" spans="1:7" ht="15.75" thickBot="1" x14ac:dyDescent="0.3">
      <c r="A65" s="51" t="s">
        <v>45</v>
      </c>
      <c r="B65" s="50"/>
      <c r="C65" s="50"/>
      <c r="D65" s="50"/>
      <c r="E65" s="50"/>
      <c r="F65" s="50"/>
      <c r="G65" s="50"/>
    </row>
    <row r="66" spans="1:7" ht="15.75" thickBot="1" x14ac:dyDescent="0.3">
      <c r="A66" s="51" t="s">
        <v>50</v>
      </c>
      <c r="B66" s="50"/>
      <c r="C66" s="50"/>
      <c r="D66" s="50"/>
      <c r="E66" s="50"/>
      <c r="F66" s="50"/>
      <c r="G66" s="50"/>
    </row>
    <row r="67" spans="1:7" ht="15.75" thickBot="1" x14ac:dyDescent="0.3">
      <c r="A67" s="46" t="s">
        <v>60</v>
      </c>
      <c r="B67" s="50"/>
      <c r="C67" s="50"/>
      <c r="D67" s="50"/>
      <c r="E67" s="50"/>
      <c r="F67" s="50"/>
      <c r="G67" s="50"/>
    </row>
    <row r="68" spans="1:7" ht="15.75" thickBot="1" x14ac:dyDescent="0.3">
      <c r="A68" s="46" t="s">
        <v>71</v>
      </c>
      <c r="B68" s="50"/>
      <c r="C68" s="50"/>
      <c r="D68" s="50"/>
      <c r="E68" s="50"/>
      <c r="F68" s="50"/>
      <c r="G68" s="50"/>
    </row>
    <row r="69" spans="1:7" ht="15.75" thickBot="1" x14ac:dyDescent="0.3">
      <c r="A69" s="46" t="s">
        <v>109</v>
      </c>
      <c r="B69" s="50"/>
      <c r="C69" s="50"/>
      <c r="D69" s="50"/>
      <c r="E69" s="50"/>
      <c r="F69" s="50"/>
      <c r="G69" s="50"/>
    </row>
    <row r="71" spans="1:7" ht="15.75" thickBot="1" x14ac:dyDescent="0.3"/>
    <row r="72" spans="1:7" ht="39" customHeight="1" thickBot="1" x14ac:dyDescent="0.3">
      <c r="A72" s="43" t="s">
        <v>69</v>
      </c>
      <c r="B72" s="44"/>
      <c r="C72" s="44"/>
      <c r="D72" s="44"/>
      <c r="E72" s="44"/>
      <c r="F72" s="44"/>
      <c r="G72" s="44"/>
    </row>
    <row r="73" spans="1:7" ht="16.5" thickTop="1" thickBot="1" x14ac:dyDescent="0.3">
      <c r="A73" s="46" t="s">
        <v>70</v>
      </c>
      <c r="B73" s="50"/>
      <c r="C73" s="50"/>
      <c r="D73" s="50"/>
      <c r="E73" s="50"/>
      <c r="F73" s="50"/>
      <c r="G73" s="50"/>
    </row>
    <row r="74" spans="1:7" ht="15.75" thickBot="1" x14ac:dyDescent="0.3">
      <c r="A74" s="46" t="s">
        <v>64</v>
      </c>
      <c r="B74" s="50"/>
      <c r="C74" s="50"/>
      <c r="D74" s="50"/>
      <c r="E74" s="50"/>
      <c r="F74" s="50"/>
      <c r="G74" s="50"/>
    </row>
    <row r="75" spans="1:7" ht="15.75" thickBot="1" x14ac:dyDescent="0.3">
      <c r="A75" s="46" t="s">
        <v>63</v>
      </c>
      <c r="B75" s="50"/>
      <c r="C75" s="50"/>
      <c r="D75" s="50"/>
      <c r="E75" s="50"/>
      <c r="F75" s="50"/>
      <c r="G75" s="50"/>
    </row>
    <row r="76" spans="1:7" ht="15.75" thickBot="1" x14ac:dyDescent="0.3">
      <c r="A76" s="46" t="s">
        <v>0</v>
      </c>
      <c r="B76" s="50"/>
      <c r="C76" s="50"/>
      <c r="D76" s="50"/>
      <c r="E76" s="50"/>
      <c r="F76" s="50"/>
      <c r="G76" s="50"/>
    </row>
    <row r="77" spans="1:7" ht="15.75" thickBot="1" x14ac:dyDescent="0.3">
      <c r="A77" s="46" t="s">
        <v>62</v>
      </c>
      <c r="B77" s="50"/>
      <c r="C77" s="50"/>
      <c r="D77" s="50"/>
      <c r="E77" s="50"/>
      <c r="F77" s="50"/>
      <c r="G77" s="50"/>
    </row>
    <row r="78" spans="1:7" ht="16.5" thickBot="1" x14ac:dyDescent="0.3">
      <c r="A78" s="52" t="s">
        <v>3</v>
      </c>
      <c r="B78" s="53"/>
      <c r="C78" s="53"/>
      <c r="D78" s="53"/>
      <c r="E78" s="53"/>
      <c r="F78" s="53"/>
      <c r="G78" s="53"/>
    </row>
    <row r="79" spans="1:7" ht="15.75" thickBot="1" x14ac:dyDescent="0.3">
      <c r="A79" s="51" t="s">
        <v>36</v>
      </c>
      <c r="B79" s="50"/>
      <c r="C79" s="50"/>
      <c r="D79" s="50"/>
      <c r="E79" s="50"/>
      <c r="F79" s="50"/>
      <c r="G79" s="50"/>
    </row>
    <row r="80" spans="1:7" ht="15.75" thickBot="1" x14ac:dyDescent="0.3">
      <c r="A80" s="51" t="s">
        <v>45</v>
      </c>
      <c r="B80" s="50"/>
      <c r="C80" s="50"/>
      <c r="D80" s="50"/>
      <c r="E80" s="50"/>
      <c r="F80" s="50"/>
      <c r="G80" s="50"/>
    </row>
    <row r="81" spans="1:7" ht="15.75" thickBot="1" x14ac:dyDescent="0.3">
      <c r="A81" s="51" t="s">
        <v>50</v>
      </c>
      <c r="B81" s="50"/>
      <c r="C81" s="50"/>
      <c r="D81" s="50"/>
      <c r="E81" s="50"/>
      <c r="F81" s="50"/>
      <c r="G81" s="50"/>
    </row>
    <row r="82" spans="1:7" ht="15.75" thickBot="1" x14ac:dyDescent="0.3">
      <c r="A82" s="46" t="s">
        <v>60</v>
      </c>
      <c r="B82" s="50"/>
      <c r="C82" s="50"/>
      <c r="D82" s="50"/>
      <c r="E82" s="50"/>
      <c r="F82" s="50"/>
      <c r="G82" s="50"/>
    </row>
    <row r="83" spans="1:7" ht="15.75" thickBot="1" x14ac:dyDescent="0.3">
      <c r="A83" s="46" t="s">
        <v>71</v>
      </c>
      <c r="B83" s="50"/>
      <c r="C83" s="50"/>
      <c r="D83" s="50"/>
      <c r="E83" s="50"/>
      <c r="F83" s="50"/>
      <c r="G83" s="50"/>
    </row>
    <row r="84" spans="1:7" ht="15.75" thickBot="1" x14ac:dyDescent="0.3">
      <c r="A84" s="46" t="s">
        <v>109</v>
      </c>
      <c r="B84" s="50"/>
      <c r="C84" s="50"/>
      <c r="D84" s="50"/>
      <c r="E84" s="50"/>
      <c r="F84" s="50"/>
      <c r="G84" s="50"/>
    </row>
    <row r="86" spans="1:7" ht="15.75" thickBot="1" x14ac:dyDescent="0.3"/>
    <row r="87" spans="1:7" ht="36.75" customHeight="1" thickBot="1" x14ac:dyDescent="0.3">
      <c r="A87" s="43" t="s">
        <v>69</v>
      </c>
      <c r="B87" s="44"/>
      <c r="C87" s="44"/>
      <c r="D87" s="44"/>
      <c r="E87" s="44"/>
      <c r="F87" s="44"/>
      <c r="G87" s="44"/>
    </row>
    <row r="88" spans="1:7" ht="16.5" thickTop="1" thickBot="1" x14ac:dyDescent="0.3">
      <c r="A88" s="46" t="s">
        <v>70</v>
      </c>
      <c r="B88" s="50"/>
      <c r="C88" s="50"/>
      <c r="D88" s="50"/>
      <c r="E88" s="50"/>
      <c r="F88" s="50"/>
      <c r="G88" s="50"/>
    </row>
    <row r="89" spans="1:7" ht="15.75" thickBot="1" x14ac:dyDescent="0.3">
      <c r="A89" s="46" t="s">
        <v>64</v>
      </c>
      <c r="B89" s="50"/>
      <c r="C89" s="50"/>
      <c r="D89" s="50"/>
      <c r="E89" s="50"/>
      <c r="F89" s="50"/>
      <c r="G89" s="50"/>
    </row>
    <row r="90" spans="1:7" ht="15.75" thickBot="1" x14ac:dyDescent="0.3">
      <c r="A90" s="46" t="s">
        <v>63</v>
      </c>
      <c r="B90" s="50"/>
      <c r="C90" s="50"/>
      <c r="D90" s="50"/>
      <c r="E90" s="50"/>
      <c r="F90" s="50"/>
      <c r="G90" s="50"/>
    </row>
    <row r="91" spans="1:7" ht="15.75" thickBot="1" x14ac:dyDescent="0.3">
      <c r="A91" s="46" t="s">
        <v>0</v>
      </c>
      <c r="B91" s="50"/>
      <c r="C91" s="50"/>
      <c r="D91" s="50"/>
      <c r="E91" s="50"/>
      <c r="F91" s="50"/>
      <c r="G91" s="50"/>
    </row>
    <row r="92" spans="1:7" ht="15.75" thickBot="1" x14ac:dyDescent="0.3">
      <c r="A92" s="46" t="s">
        <v>62</v>
      </c>
      <c r="B92" s="50"/>
      <c r="C92" s="50"/>
      <c r="D92" s="50"/>
      <c r="E92" s="50"/>
      <c r="F92" s="50"/>
      <c r="G92" s="50"/>
    </row>
    <row r="93" spans="1:7" ht="16.5" thickBot="1" x14ac:dyDescent="0.3">
      <c r="A93" s="52" t="s">
        <v>3</v>
      </c>
      <c r="B93" s="53"/>
      <c r="C93" s="53"/>
      <c r="D93" s="53"/>
      <c r="E93" s="53"/>
      <c r="F93" s="53"/>
      <c r="G93" s="53"/>
    </row>
    <row r="94" spans="1:7" ht="15.75" thickBot="1" x14ac:dyDescent="0.3">
      <c r="A94" s="51" t="s">
        <v>36</v>
      </c>
      <c r="B94" s="50"/>
      <c r="C94" s="50"/>
      <c r="D94" s="50"/>
      <c r="E94" s="50"/>
      <c r="F94" s="50"/>
      <c r="G94" s="50"/>
    </row>
    <row r="95" spans="1:7" ht="15.75" thickBot="1" x14ac:dyDescent="0.3">
      <c r="A95" s="51" t="s">
        <v>45</v>
      </c>
      <c r="B95" s="50"/>
      <c r="C95" s="50"/>
      <c r="D95" s="50"/>
      <c r="E95" s="50"/>
      <c r="F95" s="50"/>
      <c r="G95" s="50"/>
    </row>
    <row r="96" spans="1:7" ht="15.75" thickBot="1" x14ac:dyDescent="0.3">
      <c r="A96" s="51" t="s">
        <v>50</v>
      </c>
      <c r="B96" s="50"/>
      <c r="C96" s="50"/>
      <c r="D96" s="50"/>
      <c r="E96" s="50"/>
      <c r="F96" s="50"/>
      <c r="G96" s="50"/>
    </row>
    <row r="97" spans="1:7" ht="15.75" thickBot="1" x14ac:dyDescent="0.3">
      <c r="A97" s="46" t="s">
        <v>60</v>
      </c>
      <c r="B97" s="50"/>
      <c r="C97" s="50"/>
      <c r="D97" s="50"/>
      <c r="E97" s="50"/>
      <c r="F97" s="50"/>
      <c r="G97" s="50"/>
    </row>
    <row r="98" spans="1:7" ht="15.75" thickBot="1" x14ac:dyDescent="0.3">
      <c r="A98" s="46" t="s">
        <v>71</v>
      </c>
      <c r="B98" s="50"/>
      <c r="C98" s="50"/>
      <c r="D98" s="50"/>
      <c r="E98" s="50"/>
      <c r="F98" s="50"/>
      <c r="G98" s="50"/>
    </row>
    <row r="99" spans="1:7" ht="15.75" thickBot="1" x14ac:dyDescent="0.3">
      <c r="A99" s="46" t="s">
        <v>109</v>
      </c>
      <c r="B99" s="50"/>
      <c r="C99" s="50"/>
      <c r="D99" s="50"/>
      <c r="E99" s="50"/>
      <c r="F99" s="50"/>
      <c r="G99" s="50"/>
    </row>
    <row r="100" spans="1:7" ht="15.75" thickBot="1" x14ac:dyDescent="0.3"/>
    <row r="101" spans="1:7" ht="16.5" thickBot="1" x14ac:dyDescent="0.3">
      <c r="A101" s="43" t="s">
        <v>69</v>
      </c>
      <c r="B101" s="44"/>
      <c r="C101" s="44"/>
      <c r="D101" s="44"/>
      <c r="E101" s="44"/>
      <c r="F101" s="44"/>
      <c r="G101" s="44"/>
    </row>
    <row r="102" spans="1:7" ht="16.5" thickTop="1" thickBot="1" x14ac:dyDescent="0.3">
      <c r="A102" s="46" t="s">
        <v>70</v>
      </c>
      <c r="B102" s="50"/>
      <c r="C102" s="50"/>
      <c r="D102" s="50"/>
      <c r="E102" s="50"/>
      <c r="F102" s="50"/>
      <c r="G102" s="50"/>
    </row>
    <row r="103" spans="1:7" ht="15.75" thickBot="1" x14ac:dyDescent="0.3">
      <c r="A103" s="46" t="s">
        <v>64</v>
      </c>
      <c r="B103" s="50"/>
      <c r="C103" s="50"/>
      <c r="D103" s="50"/>
      <c r="E103" s="50"/>
      <c r="F103" s="50"/>
      <c r="G103" s="50"/>
    </row>
    <row r="104" spans="1:7" ht="15.75" thickBot="1" x14ac:dyDescent="0.3">
      <c r="A104" s="46" t="s">
        <v>63</v>
      </c>
      <c r="B104" s="50"/>
      <c r="C104" s="50"/>
      <c r="D104" s="50"/>
      <c r="E104" s="50"/>
      <c r="F104" s="50"/>
      <c r="G104" s="50"/>
    </row>
    <row r="105" spans="1:7" ht="15.75" thickBot="1" x14ac:dyDescent="0.3">
      <c r="A105" s="46" t="s">
        <v>0</v>
      </c>
      <c r="B105" s="50"/>
      <c r="C105" s="50"/>
      <c r="D105" s="50"/>
      <c r="E105" s="50"/>
      <c r="F105" s="50"/>
      <c r="G105" s="50"/>
    </row>
    <row r="106" spans="1:7" ht="15.75" thickBot="1" x14ac:dyDescent="0.3">
      <c r="A106" s="46" t="s">
        <v>62</v>
      </c>
      <c r="B106" s="50"/>
      <c r="C106" s="50"/>
      <c r="D106" s="50"/>
      <c r="E106" s="50"/>
      <c r="F106" s="50"/>
      <c r="G106" s="50"/>
    </row>
    <row r="107" spans="1:7" ht="16.5" thickBot="1" x14ac:dyDescent="0.3">
      <c r="A107" s="52" t="s">
        <v>3</v>
      </c>
      <c r="B107" s="53"/>
      <c r="C107" s="53"/>
      <c r="D107" s="53"/>
      <c r="E107" s="53"/>
      <c r="F107" s="53"/>
      <c r="G107" s="53"/>
    </row>
    <row r="108" spans="1:7" ht="15.75" thickBot="1" x14ac:dyDescent="0.3">
      <c r="A108" s="51" t="s">
        <v>36</v>
      </c>
      <c r="B108" s="50"/>
      <c r="C108" s="50"/>
      <c r="D108" s="50"/>
      <c r="E108" s="50"/>
      <c r="F108" s="50"/>
      <c r="G108" s="50"/>
    </row>
    <row r="109" spans="1:7" ht="15.75" thickBot="1" x14ac:dyDescent="0.3">
      <c r="A109" s="51" t="s">
        <v>45</v>
      </c>
      <c r="B109" s="50"/>
      <c r="C109" s="50"/>
      <c r="D109" s="50"/>
      <c r="E109" s="50"/>
      <c r="F109" s="50"/>
      <c r="G109" s="50"/>
    </row>
    <row r="110" spans="1:7" ht="15.75" thickBot="1" x14ac:dyDescent="0.3">
      <c r="A110" s="51" t="s">
        <v>50</v>
      </c>
      <c r="B110" s="50"/>
      <c r="C110" s="50"/>
      <c r="D110" s="50"/>
      <c r="E110" s="50"/>
      <c r="F110" s="50"/>
      <c r="G110" s="50"/>
    </row>
    <row r="111" spans="1:7" ht="15.75" thickBot="1" x14ac:dyDescent="0.3">
      <c r="A111" s="46" t="s">
        <v>60</v>
      </c>
      <c r="B111" s="50"/>
      <c r="C111" s="50"/>
      <c r="D111" s="50"/>
      <c r="E111" s="50"/>
      <c r="F111" s="50"/>
      <c r="G111" s="50"/>
    </row>
    <row r="112" spans="1:7" ht="15.75" thickBot="1" x14ac:dyDescent="0.3">
      <c r="A112" s="46" t="s">
        <v>71</v>
      </c>
      <c r="B112" s="50"/>
      <c r="C112" s="50"/>
      <c r="D112" s="50"/>
      <c r="E112" s="50"/>
      <c r="F112" s="50"/>
      <c r="G112" s="50"/>
    </row>
    <row r="113" spans="1:7" ht="15.75" thickBot="1" x14ac:dyDescent="0.3">
      <c r="A113" s="46" t="s">
        <v>109</v>
      </c>
      <c r="B113" s="50"/>
      <c r="C113" s="50"/>
      <c r="D113" s="50"/>
      <c r="E113" s="50"/>
      <c r="F113" s="50"/>
      <c r="G113" s="50"/>
    </row>
  </sheetData>
  <pageMargins left="0.7" right="0.7" top="0.75" bottom="0.75" header="0.3" footer="0.3"/>
  <pageSetup orientation="portrait" horizontalDpi="90" verticalDpi="90" r:id="rId1"/>
  <headerFooter>
    <oddHeader>&amp;LAppendix A: AURORA Detailed Output&amp;RDraft Clean Energy Implementation Plan</oddHeader>
    <oddFooter>&amp;LOCTOBER 15, 2021&amp;C&amp;P of &amp;N&amp;RPuget Sound Energy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92D050"/>
  </sheetPr>
  <dimension ref="A1:AD10"/>
  <sheetViews>
    <sheetView view="pageLayout" zoomScaleNormal="85" workbookViewId="0">
      <selection activeCell="D43" sqref="D43"/>
    </sheetView>
  </sheetViews>
  <sheetFormatPr defaultRowHeight="15" x14ac:dyDescent="0.25"/>
  <cols>
    <col min="1" max="1" width="53.7109375" bestFit="1" customWidth="1"/>
    <col min="2" max="2" width="21.7109375" customWidth="1"/>
    <col min="3" max="3" width="15.42578125" customWidth="1"/>
    <col min="4" max="4" width="12" customWidth="1"/>
    <col min="5" max="5" width="10.28515625" customWidth="1"/>
    <col min="6" max="6" width="11.7109375" customWidth="1"/>
    <col min="7" max="7" width="9.5703125" customWidth="1"/>
    <col min="8" max="8" width="12.5703125" customWidth="1"/>
    <col min="9" max="9" width="8.85546875" customWidth="1"/>
    <col min="10" max="10" width="12.5703125" customWidth="1"/>
    <col min="11" max="11" width="8.7109375" customWidth="1"/>
    <col min="12" max="12" width="11.7109375" customWidth="1"/>
    <col min="13" max="13" width="11" customWidth="1"/>
    <col min="14" max="14" width="9.42578125" customWidth="1"/>
    <col min="15" max="15" width="9.7109375" bestFit="1" customWidth="1"/>
    <col min="18" max="29" width="9.140625" style="33"/>
  </cols>
  <sheetData>
    <row r="1" spans="1:30" s="31" customFormat="1" ht="32.25" customHeight="1" thickBot="1" x14ac:dyDescent="0.3">
      <c r="A1"/>
      <c r="B1"/>
      <c r="C1"/>
      <c r="F1"/>
      <c r="G1"/>
      <c r="H1"/>
      <c r="I1"/>
      <c r="J1"/>
      <c r="K1"/>
      <c r="L1"/>
      <c r="M1"/>
      <c r="N1"/>
      <c r="O1"/>
      <c r="P1"/>
      <c r="Q1"/>
      <c r="R1" s="33" t="s">
        <v>99</v>
      </c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1:30" ht="51.75" customHeight="1" thickBot="1" x14ac:dyDescent="0.3">
      <c r="A2" s="135"/>
      <c r="B2" s="198" t="s">
        <v>81</v>
      </c>
      <c r="C2" s="199"/>
      <c r="D2" s="199"/>
      <c r="E2" s="200"/>
      <c r="F2" s="198" t="s">
        <v>82</v>
      </c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200"/>
      <c r="R2" s="33" t="s">
        <v>84</v>
      </c>
      <c r="S2" s="33" t="s">
        <v>85</v>
      </c>
      <c r="T2" s="33" t="s">
        <v>86</v>
      </c>
      <c r="U2" s="33" t="s">
        <v>87</v>
      </c>
      <c r="V2" s="33" t="s">
        <v>88</v>
      </c>
      <c r="W2" s="33" t="s">
        <v>89</v>
      </c>
      <c r="X2" s="33" t="s">
        <v>90</v>
      </c>
      <c r="Y2" s="33" t="s">
        <v>91</v>
      </c>
      <c r="Z2" s="33" t="s">
        <v>92</v>
      </c>
      <c r="AA2" s="33" t="s">
        <v>93</v>
      </c>
      <c r="AB2" s="33" t="s">
        <v>150</v>
      </c>
      <c r="AC2" s="33" t="s">
        <v>151</v>
      </c>
      <c r="AD2" s="33" t="s">
        <v>152</v>
      </c>
    </row>
    <row r="3" spans="1:30" ht="49.5" thickBot="1" x14ac:dyDescent="0.3">
      <c r="A3" s="134" t="s">
        <v>44</v>
      </c>
      <c r="B3" s="101" t="s">
        <v>1</v>
      </c>
      <c r="C3" s="102" t="s">
        <v>80</v>
      </c>
      <c r="D3" s="102" t="s">
        <v>43</v>
      </c>
      <c r="E3" s="103" t="s">
        <v>110</v>
      </c>
      <c r="F3" s="101" t="s">
        <v>55</v>
      </c>
      <c r="G3" s="102" t="s">
        <v>64</v>
      </c>
      <c r="H3" s="102" t="s">
        <v>63</v>
      </c>
      <c r="I3" s="102" t="s">
        <v>0</v>
      </c>
      <c r="J3" s="102" t="s">
        <v>62</v>
      </c>
      <c r="K3" s="102" t="s">
        <v>36</v>
      </c>
      <c r="L3" s="102" t="s">
        <v>45</v>
      </c>
      <c r="M3" s="102" t="s">
        <v>50</v>
      </c>
      <c r="N3" s="102" t="s">
        <v>60</v>
      </c>
      <c r="O3" s="102" t="s">
        <v>61</v>
      </c>
      <c r="P3" s="102" t="s">
        <v>48</v>
      </c>
      <c r="Q3" s="107" t="s">
        <v>43</v>
      </c>
      <c r="R3" s="77" t="s">
        <v>55</v>
      </c>
      <c r="S3" s="78" t="s">
        <v>64</v>
      </c>
      <c r="T3" s="78" t="s">
        <v>63</v>
      </c>
      <c r="U3" s="78" t="s">
        <v>0</v>
      </c>
      <c r="V3" s="78" t="s">
        <v>62</v>
      </c>
      <c r="W3" s="78" t="s">
        <v>36</v>
      </c>
      <c r="X3" s="78" t="s">
        <v>45</v>
      </c>
      <c r="Y3" s="78" t="s">
        <v>50</v>
      </c>
      <c r="Z3" s="78" t="s">
        <v>60</v>
      </c>
      <c r="AA3" s="78" t="s">
        <v>61</v>
      </c>
      <c r="AB3" s="78" t="s">
        <v>48</v>
      </c>
      <c r="AC3" s="79" t="s">
        <v>43</v>
      </c>
    </row>
    <row r="4" spans="1:30" x14ac:dyDescent="0.25">
      <c r="A4" s="146" t="str">
        <f>'RAW DATA INPUTS &gt;&gt;&gt;'!C3</f>
        <v>Suite 1 Least Cost</v>
      </c>
      <c r="B4" s="121">
        <f>'Summary Cost Tables'!$B$4</f>
        <v>16.140483752923391</v>
      </c>
      <c r="C4" s="122">
        <f>'Summary Cost Tables'!$B$5</f>
        <v>5.0908645154352143</v>
      </c>
      <c r="D4" s="122">
        <f>Table24[[#This Row],[Column2]]+Table24[[#This Row],[Column3]]</f>
        <v>21.231348268358605</v>
      </c>
      <c r="E4" s="123">
        <f>Table24[[#This Row],[Column4]]-$D$4</f>
        <v>0</v>
      </c>
      <c r="F4" s="126">
        <f ca="1">INDIRECT("'_Resource Additions_Annual_'!"&amp;R$2&amp;$R4)</f>
        <v>1783.6925518430303</v>
      </c>
      <c r="G4" s="127">
        <f ca="1">INDIRECT("'_Resource Additions_Annual_'!"&amp;S$2&amp;$R4)</f>
        <v>875.0000001937151</v>
      </c>
      <c r="H4" s="127">
        <f ca="1">INDIRECT("'_Resource Additions_Annual_'!"&amp;T$2&amp;$R4)</f>
        <v>680.30000093579292</v>
      </c>
      <c r="I4" s="127">
        <f t="shared" ref="F4:P8" ca="1" si="0">INDIRECT("'_Resource Additions_Annual_'!"&amp;U$2&amp;$R4)</f>
        <v>216.68000096082687</v>
      </c>
      <c r="J4" s="127">
        <f t="shared" ca="1" si="0"/>
        <v>117.77000427246094</v>
      </c>
      <c r="K4" s="127">
        <f t="shared" ca="1" si="0"/>
        <v>90</v>
      </c>
      <c r="L4" s="127">
        <f t="shared" ca="1" si="0"/>
        <v>596</v>
      </c>
      <c r="M4" s="127">
        <f t="shared" ca="1" si="0"/>
        <v>3250</v>
      </c>
      <c r="N4" s="127">
        <f t="shared" ca="1" si="0"/>
        <v>500</v>
      </c>
      <c r="O4" s="127">
        <f t="shared" ca="1" si="0"/>
        <v>0</v>
      </c>
      <c r="P4" s="131">
        <f t="shared" ca="1" si="0"/>
        <v>765.60000228881836</v>
      </c>
      <c r="Q4" s="108">
        <f ca="1">SUM(Table24[[#This Row],[Column6]:[Column16]])</f>
        <v>8875.0425604946449</v>
      </c>
      <c r="R4" s="33">
        <v>28</v>
      </c>
      <c r="S4" s="33">
        <v>28</v>
      </c>
      <c r="T4" s="33">
        <v>28</v>
      </c>
      <c r="U4" s="33">
        <v>28</v>
      </c>
      <c r="V4" s="33">
        <v>28</v>
      </c>
      <c r="W4" s="33">
        <v>28</v>
      </c>
      <c r="X4" s="33">
        <v>28</v>
      </c>
      <c r="Y4" s="33">
        <v>28</v>
      </c>
      <c r="Z4" s="33">
        <v>28</v>
      </c>
      <c r="AA4" s="33">
        <v>28</v>
      </c>
      <c r="AB4" s="33">
        <v>28</v>
      </c>
      <c r="AC4" s="33">
        <v>28</v>
      </c>
    </row>
    <row r="5" spans="1:30" x14ac:dyDescent="0.25">
      <c r="A5" s="146" t="str">
        <f>'RAW DATA INPUTS &gt;&gt;&gt;'!C4</f>
        <v>Suite 2 PSE Only</v>
      </c>
      <c r="B5" s="104">
        <f>'Summary Cost Tables'!$C$4</f>
        <v>16.163595545063313</v>
      </c>
      <c r="C5" s="100">
        <f>'Summary Cost Tables'!$C$5</f>
        <v>5.0841769250449582</v>
      </c>
      <c r="D5" s="100">
        <f>Table24[[#This Row],[Column2]]+Table24[[#This Row],[Column3]]</f>
        <v>21.24777247010827</v>
      </c>
      <c r="E5" s="124">
        <f>Table24[[#This Row],[Column4]]-$D$4</f>
        <v>1.6424201749664746E-2</v>
      </c>
      <c r="F5" s="128">
        <f t="shared" ca="1" si="0"/>
        <v>1783.6925518430303</v>
      </c>
      <c r="G5" s="29">
        <f t="shared" ca="1" si="0"/>
        <v>875</v>
      </c>
      <c r="H5" s="29">
        <f t="shared" ca="1" si="0"/>
        <v>683.22500067949295</v>
      </c>
      <c r="I5" s="29">
        <f t="shared" ca="1" si="0"/>
        <v>216.68000096082687</v>
      </c>
      <c r="J5" s="29">
        <f t="shared" ca="1" si="0"/>
        <v>117.77000427246094</v>
      </c>
      <c r="K5" s="29">
        <f t="shared" ca="1" si="0"/>
        <v>90</v>
      </c>
      <c r="L5" s="29">
        <f t="shared" ca="1" si="0"/>
        <v>596</v>
      </c>
      <c r="M5" s="29">
        <f t="shared" ca="1" si="0"/>
        <v>3250</v>
      </c>
      <c r="N5" s="29">
        <f t="shared" ca="1" si="0"/>
        <v>500</v>
      </c>
      <c r="O5" s="29">
        <f t="shared" ca="1" si="0"/>
        <v>0</v>
      </c>
      <c r="P5" s="132">
        <f t="shared" ca="1" si="0"/>
        <v>765.60000228881836</v>
      </c>
      <c r="Q5" s="109">
        <f ca="1">SUM(Table24[[#This Row],[Column6]:[Column16]])</f>
        <v>8877.9675600446299</v>
      </c>
      <c r="R5" s="33">
        <f>R4+28</f>
        <v>56</v>
      </c>
      <c r="S5" s="33">
        <f t="shared" ref="S5:AC5" si="1">S4+28</f>
        <v>56</v>
      </c>
      <c r="T5" s="33">
        <f t="shared" si="1"/>
        <v>56</v>
      </c>
      <c r="U5" s="33">
        <f t="shared" si="1"/>
        <v>56</v>
      </c>
      <c r="V5" s="33">
        <f t="shared" si="1"/>
        <v>56</v>
      </c>
      <c r="W5" s="33">
        <f t="shared" si="1"/>
        <v>56</v>
      </c>
      <c r="X5" s="33">
        <f t="shared" si="1"/>
        <v>56</v>
      </c>
      <c r="Y5" s="33">
        <f t="shared" si="1"/>
        <v>56</v>
      </c>
      <c r="Z5" s="33">
        <f t="shared" si="1"/>
        <v>56</v>
      </c>
      <c r="AA5" s="33">
        <f t="shared" si="1"/>
        <v>56</v>
      </c>
      <c r="AB5" s="33">
        <f t="shared" si="1"/>
        <v>56</v>
      </c>
      <c r="AC5" s="33">
        <f t="shared" si="1"/>
        <v>56</v>
      </c>
    </row>
    <row r="6" spans="1:30" x14ac:dyDescent="0.25">
      <c r="A6" s="146" t="str">
        <f>'RAW DATA INPUTS &gt;&gt;&gt;'!C5</f>
        <v>Suite 3 Customer Only</v>
      </c>
      <c r="B6" s="104">
        <f>'Summary Cost Tables'!$D$4</f>
        <v>16.056003397484186</v>
      </c>
      <c r="C6" s="100">
        <f>'Summary Cost Tables'!$D$5</f>
        <v>5.1049135183966037</v>
      </c>
      <c r="D6" s="100">
        <f>Table24[[#This Row],[Column2]]+Table24[[#This Row],[Column3]]</f>
        <v>21.16091691588079</v>
      </c>
      <c r="E6" s="124">
        <f>Table24[[#This Row],[Column4]]-$D$4</f>
        <v>-7.0431352477815068E-2</v>
      </c>
      <c r="F6" s="128">
        <f t="shared" ca="1" si="0"/>
        <v>1783.6925518430303</v>
      </c>
      <c r="G6" s="29">
        <f t="shared" ca="1" si="0"/>
        <v>871.70000012218952</v>
      </c>
      <c r="H6" s="29">
        <f t="shared" ca="1" si="0"/>
        <v>658.61699971556664</v>
      </c>
      <c r="I6" s="29">
        <f t="shared" ca="1" si="0"/>
        <v>216.68000096082687</v>
      </c>
      <c r="J6" s="29">
        <f t="shared" ca="1" si="0"/>
        <v>117.77000427246094</v>
      </c>
      <c r="K6" s="29">
        <f t="shared" ca="1" si="0"/>
        <v>90</v>
      </c>
      <c r="L6" s="29">
        <f t="shared" ca="1" si="0"/>
        <v>596</v>
      </c>
      <c r="M6" s="29">
        <f t="shared" ca="1" si="0"/>
        <v>3250</v>
      </c>
      <c r="N6" s="29">
        <f t="shared" ca="1" si="0"/>
        <v>500</v>
      </c>
      <c r="O6" s="29">
        <f t="shared" ca="1" si="0"/>
        <v>0</v>
      </c>
      <c r="P6" s="132">
        <f t="shared" ca="1" si="0"/>
        <v>765.60000228881836</v>
      </c>
      <c r="Q6" s="109">
        <f ca="1">SUM(Table24[[#This Row],[Column6]:[Column16]])</f>
        <v>8850.0595592028931</v>
      </c>
      <c r="R6" s="33">
        <f t="shared" ref="R6:R9" si="2">R5+28</f>
        <v>84</v>
      </c>
      <c r="S6" s="33">
        <f t="shared" ref="S6:S9" si="3">S5+28</f>
        <v>84</v>
      </c>
      <c r="T6" s="33">
        <f t="shared" ref="T6:T9" si="4">T5+28</f>
        <v>84</v>
      </c>
      <c r="U6" s="33">
        <f t="shared" ref="U6:U9" si="5">U5+28</f>
        <v>84</v>
      </c>
      <c r="V6" s="33">
        <f t="shared" ref="V6:V9" si="6">V5+28</f>
        <v>84</v>
      </c>
      <c r="W6" s="33">
        <f t="shared" ref="W6:W9" si="7">W5+28</f>
        <v>84</v>
      </c>
      <c r="X6" s="33">
        <f t="shared" ref="X6:X9" si="8">X5+28</f>
        <v>84</v>
      </c>
      <c r="Y6" s="33">
        <f t="shared" ref="Y6:Y9" si="9">Y5+28</f>
        <v>84</v>
      </c>
      <c r="Z6" s="33">
        <f t="shared" ref="Z6:Z9" si="10">Z5+28</f>
        <v>84</v>
      </c>
      <c r="AA6" s="33">
        <f t="shared" ref="AA6:AA9" si="11">AA5+28</f>
        <v>84</v>
      </c>
      <c r="AB6" s="33">
        <f t="shared" ref="AB6:AB9" si="12">AB5+28</f>
        <v>84</v>
      </c>
      <c r="AC6" s="33">
        <f t="shared" ref="AC6:AC9" si="13">AC5+28</f>
        <v>84</v>
      </c>
    </row>
    <row r="7" spans="1:30" x14ac:dyDescent="0.25">
      <c r="A7" s="146" t="str">
        <f>'RAW DATA INPUTS &gt;&gt;&gt;'!C6</f>
        <v>Suite 4 Pre-CBI</v>
      </c>
      <c r="B7" s="104">
        <f>'Summary Cost Tables'!$E$4</f>
        <v>16.178673928710346</v>
      </c>
      <c r="C7" s="100">
        <f>'Summary Cost Tables'!$E$5</f>
        <v>5.0913295990505398</v>
      </c>
      <c r="D7" s="100">
        <f>Table24[[#This Row],[Column2]]+Table24[[#This Row],[Column3]]</f>
        <v>21.270003527760885</v>
      </c>
      <c r="E7" s="124">
        <f>Table24[[#This Row],[Column4]]-$D$4</f>
        <v>3.865525940227954E-2</v>
      </c>
      <c r="F7" s="128">
        <f t="shared" ca="1" si="0"/>
        <v>1783.6925518430303</v>
      </c>
      <c r="G7" s="29">
        <f t="shared" ca="1" si="0"/>
        <v>857.70000010728836</v>
      </c>
      <c r="H7" s="29">
        <f t="shared" ca="1" si="0"/>
        <v>677.89200054109097</v>
      </c>
      <c r="I7" s="29">
        <f t="shared" ca="1" si="0"/>
        <v>216.68000096082687</v>
      </c>
      <c r="J7" s="29">
        <f t="shared" ca="1" si="0"/>
        <v>117.77000427246094</v>
      </c>
      <c r="K7" s="29">
        <f t="shared" ca="1" si="0"/>
        <v>90</v>
      </c>
      <c r="L7" s="29">
        <f t="shared" ca="1" si="0"/>
        <v>596</v>
      </c>
      <c r="M7" s="29">
        <f t="shared" ca="1" si="0"/>
        <v>3250</v>
      </c>
      <c r="N7" s="29">
        <f t="shared" ca="1" si="0"/>
        <v>500</v>
      </c>
      <c r="O7" s="29">
        <f t="shared" ca="1" si="0"/>
        <v>0</v>
      </c>
      <c r="P7" s="132">
        <f t="shared" ca="1" si="0"/>
        <v>765.60000228881836</v>
      </c>
      <c r="Q7" s="109">
        <f ca="1">SUM(Table24[[#This Row],[Column6]:[Column16]])</f>
        <v>8855.3345600135162</v>
      </c>
      <c r="R7" s="33">
        <f t="shared" si="2"/>
        <v>112</v>
      </c>
      <c r="S7" s="33">
        <f t="shared" si="3"/>
        <v>112</v>
      </c>
      <c r="T7" s="33">
        <f t="shared" si="4"/>
        <v>112</v>
      </c>
      <c r="U7" s="33">
        <f t="shared" si="5"/>
        <v>112</v>
      </c>
      <c r="V7" s="33">
        <f t="shared" si="6"/>
        <v>112</v>
      </c>
      <c r="W7" s="33">
        <f t="shared" si="7"/>
        <v>112</v>
      </c>
      <c r="X7" s="33">
        <f t="shared" si="8"/>
        <v>112</v>
      </c>
      <c r="Y7" s="33">
        <f t="shared" si="9"/>
        <v>112</v>
      </c>
      <c r="Z7" s="33">
        <f t="shared" si="10"/>
        <v>112</v>
      </c>
      <c r="AA7" s="33">
        <f t="shared" si="11"/>
        <v>112</v>
      </c>
      <c r="AB7" s="33">
        <f t="shared" si="12"/>
        <v>112</v>
      </c>
      <c r="AC7" s="33">
        <f t="shared" si="13"/>
        <v>112</v>
      </c>
    </row>
    <row r="8" spans="1:30" x14ac:dyDescent="0.25">
      <c r="A8" s="146" t="str">
        <f>'RAW DATA INPUTS &gt;&gt;&gt;'!C7</f>
        <v>Suite 5 CBI</v>
      </c>
      <c r="B8" s="104">
        <f>'Summary Cost Tables'!$F$4</f>
        <v>16.188146394992089</v>
      </c>
      <c r="C8" s="100">
        <f>'Summary Cost Tables'!$F$5</f>
        <v>5.0854801429148937</v>
      </c>
      <c r="D8" s="100">
        <f>Table24[[#This Row],[Column2]]+Table24[[#This Row],[Column3]]</f>
        <v>21.273626537906981</v>
      </c>
      <c r="E8" s="124">
        <f>Table24[[#This Row],[Column4]]-$D$4</f>
        <v>4.2278269548376102E-2</v>
      </c>
      <c r="F8" s="128">
        <f t="shared" ca="1" si="0"/>
        <v>1783.6925518430303</v>
      </c>
      <c r="G8" s="29">
        <f t="shared" ca="1" si="0"/>
        <v>875.55000026524067</v>
      </c>
      <c r="H8" s="29">
        <f t="shared" ca="1" si="0"/>
        <v>681.29200010001659</v>
      </c>
      <c r="I8" s="29">
        <f t="shared" ca="1" si="0"/>
        <v>216.68000096082687</v>
      </c>
      <c r="J8" s="29">
        <f t="shared" ca="1" si="0"/>
        <v>117.77000427246094</v>
      </c>
      <c r="K8" s="29">
        <f t="shared" ca="1" si="0"/>
        <v>90</v>
      </c>
      <c r="L8" s="29">
        <f t="shared" ca="1" si="0"/>
        <v>596</v>
      </c>
      <c r="M8" s="29">
        <f t="shared" ca="1" si="0"/>
        <v>3250</v>
      </c>
      <c r="N8" s="29">
        <f t="shared" ca="1" si="0"/>
        <v>500</v>
      </c>
      <c r="O8" s="29">
        <f t="shared" ca="1" si="0"/>
        <v>0</v>
      </c>
      <c r="P8" s="132">
        <f t="shared" ca="1" si="0"/>
        <v>765.60000228881836</v>
      </c>
      <c r="Q8" s="109">
        <f ca="1">SUM(Table24[[#This Row],[Column6]:[Column16]])</f>
        <v>8876.5845597303942</v>
      </c>
      <c r="R8" s="33">
        <f t="shared" si="2"/>
        <v>140</v>
      </c>
      <c r="S8" s="33">
        <f t="shared" si="3"/>
        <v>140</v>
      </c>
      <c r="T8" s="33">
        <f t="shared" si="4"/>
        <v>140</v>
      </c>
      <c r="U8" s="33">
        <f t="shared" si="5"/>
        <v>140</v>
      </c>
      <c r="V8" s="33">
        <f t="shared" si="6"/>
        <v>140</v>
      </c>
      <c r="W8" s="33">
        <f t="shared" si="7"/>
        <v>140</v>
      </c>
      <c r="X8" s="33">
        <f t="shared" si="8"/>
        <v>140</v>
      </c>
      <c r="Y8" s="33">
        <f t="shared" si="9"/>
        <v>140</v>
      </c>
      <c r="Z8" s="33">
        <f t="shared" si="10"/>
        <v>140</v>
      </c>
      <c r="AA8" s="33">
        <f t="shared" si="11"/>
        <v>140</v>
      </c>
      <c r="AB8" s="33">
        <f t="shared" si="12"/>
        <v>140</v>
      </c>
      <c r="AC8" s="33">
        <f t="shared" si="13"/>
        <v>140</v>
      </c>
    </row>
    <row r="9" spans="1:30" x14ac:dyDescent="0.25">
      <c r="A9" s="146" t="str">
        <f>'RAW DATA INPUTS &gt;&gt;&gt;'!C8</f>
        <v>Suite 6 CEIP Preferred Portfolio</v>
      </c>
      <c r="B9" s="104">
        <f>'Summary Cost Tables'!$G$4</f>
        <v>16.167058184144921</v>
      </c>
      <c r="C9" s="100">
        <f>'Summary Cost Tables'!$G$5</f>
        <v>5.091118304767118</v>
      </c>
      <c r="D9" s="100">
        <f>Table24[[#This Row],[Column2]]+Table24[[#This Row],[Column3]]</f>
        <v>21.258176488912039</v>
      </c>
      <c r="E9" s="124">
        <f>Table24[[#This Row],[Column4]]-$D$4</f>
        <v>2.6828220553433368E-2</v>
      </c>
      <c r="F9" s="128">
        <f t="shared" ref="F9" ca="1" si="14">INDIRECT("'_Resource Additions_Annual_'!"&amp;R$2&amp;$R9)</f>
        <v>1783.6925518430303</v>
      </c>
      <c r="G9" s="29">
        <f t="shared" ref="G9" ca="1" si="15">INDIRECT("'_Resource Additions_Annual_'!"&amp;S$2&amp;$R9)</f>
        <v>875.60000041872263</v>
      </c>
      <c r="H9" s="29">
        <f t="shared" ref="H9" ca="1" si="16">INDIRECT("'_Resource Additions_Annual_'!"&amp;T$2&amp;$R9)</f>
        <v>679.37699986249208</v>
      </c>
      <c r="I9" s="29">
        <f t="shared" ref="I9" ca="1" si="17">INDIRECT("'_Resource Additions_Annual_'!"&amp;U$2&amp;$R9)</f>
        <v>216.68000096082687</v>
      </c>
      <c r="J9" s="29">
        <f t="shared" ref="J9" ca="1" si="18">INDIRECT("'_Resource Additions_Annual_'!"&amp;V$2&amp;$R9)</f>
        <v>117.77000427246094</v>
      </c>
      <c r="K9" s="29">
        <f t="shared" ref="K9" ca="1" si="19">INDIRECT("'_Resource Additions_Annual_'!"&amp;W$2&amp;$R9)</f>
        <v>90</v>
      </c>
      <c r="L9" s="29">
        <f t="shared" ref="L9" ca="1" si="20">INDIRECT("'_Resource Additions_Annual_'!"&amp;X$2&amp;$R9)</f>
        <v>596</v>
      </c>
      <c r="M9" s="29">
        <f t="shared" ref="M9" ca="1" si="21">INDIRECT("'_Resource Additions_Annual_'!"&amp;Y$2&amp;$R9)</f>
        <v>3250</v>
      </c>
      <c r="N9" s="29">
        <f t="shared" ref="N9" ca="1" si="22">INDIRECT("'_Resource Additions_Annual_'!"&amp;Z$2&amp;$R9)</f>
        <v>500</v>
      </c>
      <c r="O9" s="29">
        <f t="shared" ref="O9" ca="1" si="23">INDIRECT("'_Resource Additions_Annual_'!"&amp;AA$2&amp;$R9)</f>
        <v>0</v>
      </c>
      <c r="P9" s="132">
        <f t="shared" ref="P9" ca="1" si="24">INDIRECT("'_Resource Additions_Annual_'!"&amp;AB$2&amp;$R9)</f>
        <v>765.60000228881836</v>
      </c>
      <c r="Q9" s="109">
        <f ca="1">SUM(Table24[[#This Row],[Column6]:[Column16]])</f>
        <v>8874.7195596463516</v>
      </c>
      <c r="R9" s="33">
        <f t="shared" si="2"/>
        <v>168</v>
      </c>
      <c r="S9" s="33">
        <f t="shared" si="3"/>
        <v>168</v>
      </c>
      <c r="T9" s="33">
        <f t="shared" si="4"/>
        <v>168</v>
      </c>
      <c r="U9" s="33">
        <f t="shared" si="5"/>
        <v>168</v>
      </c>
      <c r="V9" s="33">
        <f t="shared" si="6"/>
        <v>168</v>
      </c>
      <c r="W9" s="33">
        <f t="shared" si="7"/>
        <v>168</v>
      </c>
      <c r="X9" s="33">
        <f t="shared" si="8"/>
        <v>168</v>
      </c>
      <c r="Y9" s="33">
        <f t="shared" si="9"/>
        <v>168</v>
      </c>
      <c r="Z9" s="33">
        <f t="shared" si="10"/>
        <v>168</v>
      </c>
      <c r="AA9" s="33">
        <f t="shared" si="11"/>
        <v>168</v>
      </c>
      <c r="AB9" s="33">
        <f t="shared" si="12"/>
        <v>168</v>
      </c>
      <c r="AC9" s="33">
        <f t="shared" si="13"/>
        <v>168</v>
      </c>
    </row>
    <row r="10" spans="1:30" ht="15.75" thickBot="1" x14ac:dyDescent="0.3">
      <c r="B10" s="105"/>
      <c r="C10" s="106"/>
      <c r="D10" s="106"/>
      <c r="E10" s="125"/>
      <c r="F10" s="129"/>
      <c r="G10" s="130"/>
      <c r="H10" s="130"/>
      <c r="I10" s="130"/>
      <c r="J10" s="130"/>
      <c r="K10" s="130"/>
      <c r="L10" s="130"/>
      <c r="M10" s="130"/>
      <c r="N10" s="130"/>
      <c r="O10" s="130"/>
      <c r="P10" s="133"/>
      <c r="Q10" s="110"/>
    </row>
  </sheetData>
  <mergeCells count="2">
    <mergeCell ref="F2:Q2"/>
    <mergeCell ref="B2:E2"/>
  </mergeCells>
  <pageMargins left="0.7" right="0.7" top="0.75" bottom="0.75" header="0.3" footer="0.3"/>
  <pageSetup orientation="portrait" horizontalDpi="90" verticalDpi="90" r:id="rId1"/>
  <headerFooter>
    <oddHeader>&amp;LAppendix A: AURORA Detailed Output&amp;RDraft Clean Energy Implementation Plan</oddHeader>
    <oddFooter>&amp;LOCTOBER 15, 2021&amp;C&amp;P of &amp;N&amp;RPuget Sound Energy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73A87C8AAD83640BC679CD5F646EDF9" ma:contentTypeVersion="44" ma:contentTypeDescription="" ma:contentTypeScope="" ma:versionID="14124dfb0ff6b13215e98d2fb75e0b5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2021-10-15T07:00:00+00:00</OpenedDate>
    <SignificantOrder xmlns="dc463f71-b30c-4ab2-9473-d307f9d35888">false</SignificantOrder>
    <Date1 xmlns="dc463f71-b30c-4ab2-9473-d307f9d35888">2021-10-15T07:00:00+00:00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210795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F1A157A-550F-4B76-817E-4DFEE7549953}"/>
</file>

<file path=customXml/itemProps2.xml><?xml version="1.0" encoding="utf-8"?>
<ds:datastoreItem xmlns:ds="http://schemas.openxmlformats.org/officeDocument/2006/customXml" ds:itemID="{12D41DC0-B4B8-4E60-BBA7-D257D62FB3B0}"/>
</file>

<file path=customXml/itemProps3.xml><?xml version="1.0" encoding="utf-8"?>
<ds:datastoreItem xmlns:ds="http://schemas.openxmlformats.org/officeDocument/2006/customXml" ds:itemID="{C224B8FB-396E-4C5E-A009-D6B42E801B3A}"/>
</file>

<file path=customXml/itemProps4.xml><?xml version="1.0" encoding="utf-8"?>
<ds:datastoreItem xmlns:ds="http://schemas.openxmlformats.org/officeDocument/2006/customXml" ds:itemID="{362DA0BA-ED30-423A-AE9B-3946CD8453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Charts</vt:lpstr>
      </vt:variant>
      <vt:variant>
        <vt:i4>5</vt:i4>
      </vt:variant>
    </vt:vector>
  </HeadingPairs>
  <TitlesOfParts>
    <vt:vector size="24" baseType="lpstr">
      <vt:lpstr>Read Me</vt:lpstr>
      <vt:lpstr>RAW DATA INPUTS &gt;&gt;&gt;</vt:lpstr>
      <vt:lpstr>_Resource Additions_Annual_</vt:lpstr>
      <vt:lpstr>CEIP_Resource Additions_Annual</vt:lpstr>
      <vt:lpstr>_Emissions_</vt:lpstr>
      <vt:lpstr>TABLES&gt;&gt;&gt;</vt:lpstr>
      <vt:lpstr>Summary Cost Tables</vt:lpstr>
      <vt:lpstr>Resource Addition Tables</vt:lpstr>
      <vt:lpstr>All Suite Table</vt:lpstr>
      <vt:lpstr>CostofEmissionReduction</vt:lpstr>
      <vt:lpstr>Emissions Data for Em Reduction</vt:lpstr>
      <vt:lpstr>ChartData Annual Rev Req</vt:lpstr>
      <vt:lpstr>ChartData CEIP Annual Rev Req</vt:lpstr>
      <vt:lpstr>ChartData Emissions Annual Mkt</vt:lpstr>
      <vt:lpstr>ChartData Builds</vt:lpstr>
      <vt:lpstr>ChartData CEIP Builds</vt:lpstr>
      <vt:lpstr>EMISSIONS CHARTS&gt;&gt;&gt;</vt:lpstr>
      <vt:lpstr>ANNUAL REV REQ CHARTS&gt;&gt;&gt;</vt:lpstr>
      <vt:lpstr>BUILD CHARTS&gt;&gt;&gt;</vt:lpstr>
      <vt:lpstr>ALL EM CHART</vt:lpstr>
      <vt:lpstr>ALL REV CHART</vt:lpstr>
      <vt:lpstr>CEIP RESOURCES REV CHART</vt:lpstr>
      <vt:lpstr>ALL BUILD CHART</vt:lpstr>
      <vt:lpstr>CEIP BUILD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2021-10-15T20:32:37Z</dcterms:created>
  <dcterms:modified xsi:type="dcterms:W3CDTF">2021-10-15T20:32:42Z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0x0101006E56B4D1795A2E4DB2F0B01679ED314A00073A87C8AAD83640BC679CD5F646EDF9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