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Great Basin Water Co\Rate Case Cover Letters Tariffs Rate Workbook\"/>
    </mc:Choice>
  </mc:AlternateContent>
  <xr:revisionPtr revIDLastSave="0" documentId="13_ncr:1_{2A2E7A60-68D5-447E-8C5A-B3E0204E482D}" xr6:coauthVersionLast="47" xr6:coauthVersionMax="47" xr10:uidLastSave="{00000000-0000-0000-0000-000000000000}"/>
  <bookViews>
    <workbookView xWindow="-28920" yWindow="-120" windowWidth="29040" windowHeight="15840" xr2:uid="{CB8DB0AB-F11A-4050-A6FF-D137406EB9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23" i="1"/>
  <c r="O25" i="1"/>
  <c r="J17" i="1"/>
  <c r="E17" i="1"/>
  <c r="E25" i="1"/>
  <c r="J25" i="1"/>
  <c r="L25" i="1" s="1"/>
  <c r="O21" i="1"/>
  <c r="O15" i="1"/>
  <c r="O7" i="1"/>
  <c r="N22" i="1"/>
  <c r="N8" i="1"/>
  <c r="E22" i="1"/>
  <c r="I21" i="1"/>
  <c r="J21" i="1" s="1"/>
  <c r="I8" i="1"/>
  <c r="H8" i="1"/>
  <c r="H6" i="1"/>
  <c r="C8" i="1"/>
  <c r="C6" i="1"/>
  <c r="G22" i="1"/>
  <c r="J22" i="1" s="1"/>
  <c r="G8" i="1"/>
  <c r="G6" i="1"/>
  <c r="B8" i="1"/>
  <c r="B6" i="1"/>
  <c r="D23" i="1"/>
  <c r="D27" i="1" s="1"/>
  <c r="D30" i="1" s="1"/>
  <c r="E21" i="1"/>
  <c r="J20" i="1"/>
  <c r="O20" i="1" s="1"/>
  <c r="E20" i="1"/>
  <c r="J19" i="1"/>
  <c r="O19" i="1" s="1"/>
  <c r="J16" i="1"/>
  <c r="O16" i="1" s="1"/>
  <c r="J15" i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E19" i="1"/>
  <c r="E16" i="1"/>
  <c r="E15" i="1"/>
  <c r="E14" i="1"/>
  <c r="E13" i="1"/>
  <c r="E12" i="1"/>
  <c r="E11" i="1"/>
  <c r="E10" i="1"/>
  <c r="E9" i="1"/>
  <c r="J7" i="1"/>
  <c r="E7" i="1"/>
  <c r="J18" i="1"/>
  <c r="O18" i="1" s="1"/>
  <c r="E18" i="1"/>
  <c r="L17" i="1" l="1"/>
  <c r="O17" i="1"/>
  <c r="O22" i="1"/>
  <c r="C23" i="1"/>
  <c r="C27" i="1" s="1"/>
  <c r="C30" i="1" s="1"/>
  <c r="E8" i="1"/>
  <c r="E6" i="1"/>
  <c r="H23" i="1"/>
  <c r="H27" i="1" s="1"/>
  <c r="H30" i="1" s="1"/>
  <c r="J6" i="1"/>
  <c r="N6" i="1" s="1"/>
  <c r="K11" i="1"/>
  <c r="I23" i="1"/>
  <c r="I27" i="1" s="1"/>
  <c r="I30" i="1" s="1"/>
  <c r="L10" i="1"/>
  <c r="L18" i="1"/>
  <c r="L11" i="1"/>
  <c r="L20" i="1"/>
  <c r="L19" i="1"/>
  <c r="G23" i="1"/>
  <c r="G27" i="1" s="1"/>
  <c r="G30" i="1" s="1"/>
  <c r="J8" i="1"/>
  <c r="O8" i="1" s="1"/>
  <c r="L15" i="1"/>
  <c r="L16" i="1"/>
  <c r="L12" i="1"/>
  <c r="K13" i="1"/>
  <c r="L21" i="1"/>
  <c r="K21" i="1"/>
  <c r="L7" i="1"/>
  <c r="L14" i="1"/>
  <c r="K9" i="1"/>
  <c r="L13" i="1"/>
  <c r="K12" i="1"/>
  <c r="K10" i="1"/>
  <c r="K19" i="1"/>
  <c r="K18" i="1"/>
  <c r="K14" i="1"/>
  <c r="B23" i="1"/>
  <c r="B27" i="1" s="1"/>
  <c r="K7" i="1"/>
  <c r="L9" i="1"/>
  <c r="O6" i="1" l="1"/>
  <c r="O23" i="1" s="1"/>
  <c r="O27" i="1" s="1"/>
  <c r="O30" i="1" s="1"/>
  <c r="E27" i="1"/>
  <c r="E30" i="1" s="1"/>
  <c r="B30" i="1"/>
  <c r="L8" i="1"/>
  <c r="J23" i="1"/>
  <c r="J27" i="1" s="1"/>
  <c r="J30" i="1" s="1"/>
  <c r="L6" i="1"/>
  <c r="K6" i="1"/>
  <c r="K8" i="1"/>
  <c r="E23" i="1"/>
  <c r="P30" i="1" l="1"/>
  <c r="L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Traci McClure CPA</author>
  </authors>
  <commentList>
    <comment ref="N6" authorId="0" shapeId="0" xr:uid="{C7000B85-8D75-46BF-8308-1BA3B25F2438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 paid full-time manager at $20 hours a week for a total cost of $41,600 per year plus payroll taxes.  They also have two full time workers who are paid $16 &amp; $25 per hour, whereas Harrison Water Companies had two part time employees paid $14 &amp; $16 per hour.  This results in increased costs of $28,040 plus payroll taxes.  Payroll costs are estimated at $12,625.94 per year based on actual Jan-Jun 2021 payroll taxes of $6312.97.</t>
        </r>
      </text>
    </comment>
    <comment ref="Q6" authorId="0" shapeId="0" xr:uid="{3E841EC9-46C3-4B2B-8E46-571127BABD80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Tom Harrison (previous owner) stopped paying himself wages several years ago, and only 2 min wage employees were used; accounting/off manager was paid as independent contractor.  Now, Great Basin is paying higher wages to full-time employees at $16 &amp; $25 per hour, plus a manager at $20 an hour full time $41,600 a year</t>
        </r>
      </text>
    </comment>
    <comment ref="N8" authorId="0" shapeId="0" xr:uid="{A3FC23D1-B9C0-431A-A22A-B34673F50419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 printer/copier lease of $194 a month plus paper charges of on average $9 a month for a total of $203 a month.</t>
        </r>
      </text>
    </comment>
    <comment ref="N16" authorId="0" shapeId="0" xr:uid="{7D9C6E26-5495-44B5-B9EE-047C03C2132F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an insurance policy on the new Chevy Truck at $2057 per year.</t>
        </r>
      </text>
    </comment>
    <comment ref="N17" authorId="0" shapeId="0" xr:uid="{7BE4F046-ED72-4ED1-9463-179B59E614CF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Interest on Chevy Truck loan</t>
        </r>
      </text>
    </comment>
    <comment ref="N22" authorId="0" shapeId="0" xr:uid="{3EBEA4FD-60FB-492A-9007-F0CEE63DD4D2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WUTC regulatory fees will increase by $500 based on increased proposed rates.  The penalties that Harrison Water Companies were paying will not be paid by Great Basin Water (deduction of $5985)</t>
        </r>
      </text>
    </comment>
    <comment ref="C29" authorId="0" shapeId="0" xr:uid="{55BAB1EB-382F-4B77-848C-1095B06ACD92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Offseting entry in Harrison-Ray Water Co who paid the check to Kiona is in Professional Fees</t>
        </r>
      </text>
    </comment>
    <comment ref="J30" authorId="0" shapeId="0" xr:uid="{85731058-CD04-4F12-86FB-F4F3FF0E83A3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Ties to total Operating Expenses on rate case</t>
        </r>
      </text>
    </comment>
    <comment ref="O30" authorId="0" shapeId="0" xr:uid="{1A92F2B1-2125-4AAD-AC0B-0F2280F2AFE8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Ties to total Operating Expenses on rate case</t>
        </r>
      </text>
    </comment>
  </commentList>
</comments>
</file>

<file path=xl/sharedStrings.xml><?xml version="1.0" encoding="utf-8"?>
<sst xmlns="http://schemas.openxmlformats.org/spreadsheetml/2006/main" count="46" uniqueCount="41">
  <si>
    <t>2008 Expenses</t>
  </si>
  <si>
    <t>Power</t>
  </si>
  <si>
    <t>Auto</t>
  </si>
  <si>
    <t>Rent</t>
  </si>
  <si>
    <t>R&amp;M</t>
  </si>
  <si>
    <t>Materials &amp; Supplies</t>
  </si>
  <si>
    <t>B&amp;O Tax</t>
  </si>
  <si>
    <t>Water Testing</t>
  </si>
  <si>
    <t>Professional Fees</t>
  </si>
  <si>
    <t>Tools</t>
  </si>
  <si>
    <t>Insurance</t>
  </si>
  <si>
    <t>Property Taxes</t>
  </si>
  <si>
    <t>Burbank</t>
  </si>
  <si>
    <t>Kiona</t>
  </si>
  <si>
    <t>Sunrise</t>
  </si>
  <si>
    <t>TOTAL</t>
  </si>
  <si>
    <t>2020 Expenses</t>
  </si>
  <si>
    <t>% Increase</t>
  </si>
  <si>
    <t>$ increase</t>
  </si>
  <si>
    <t>**NOTE: Using CPA as accountant/office manager instead of paid employee</t>
  </si>
  <si>
    <t>Licenses &amp; Other Taxes/Fees</t>
  </si>
  <si>
    <t>Wages &amp; Payroll Taxes &amp; Benefits</t>
  </si>
  <si>
    <t>Depreciation</t>
  </si>
  <si>
    <t>WUTC Reg Fees</t>
  </si>
  <si>
    <t>TOTAL EXPENSES Inc DEPRECIATION</t>
  </si>
  <si>
    <t>Payroll Reimbursement received</t>
  </si>
  <si>
    <t>**these are offsets between companies</t>
  </si>
  <si>
    <t>**Depreciation decreased as assets aged &amp; became fully depreciated</t>
  </si>
  <si>
    <t>Postage/Office Exp/Phone/Bank Fees/Subscriptions/Misc/Bad Debt</t>
  </si>
  <si>
    <t>Utilities - Garbage/Irrigation</t>
  </si>
  <si>
    <t>**NOTE: 2020 Reg Fees includes penalties ($2881.26 Burbank, $1903.74 Kiona, $1200 Sunrise these were removed in this calculation)</t>
  </si>
  <si>
    <t>GREAT BASIN WATER COMPANY</t>
  </si>
  <si>
    <t>2021 Increased Costs</t>
  </si>
  <si>
    <t>Total Revised Expenses for 2021</t>
  </si>
  <si>
    <t>Interest</t>
  </si>
  <si>
    <t>Increase</t>
  </si>
  <si>
    <t>SUBTOTALS</t>
  </si>
  <si>
    <t>EXPENSE ACCOUNT</t>
  </si>
  <si>
    <t>NOTES:</t>
  </si>
  <si>
    <t>SEE ATTACHED NOTE</t>
  </si>
  <si>
    <t>NOTE: Tom Harrison was self-insuring when he sold the companies; Great Basin Water will have insurance costs on the 2020 Chevy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</si>
</sst>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0" fontId="3" fillId="0" borderId="0" xfId="0" applyFont="1" applyFill="1" applyAlignment="1">
      <alignment horizontal="left" wrapText="1"/>
    </xf>
    <xf numFmtId="9" fontId="0" fillId="0" borderId="0" xfId="1" applyFont="1"/>
    <xf numFmtId="3" fontId="0" fillId="2" borderId="0" xfId="0" applyNumberFormat="1" applyFill="1"/>
    <xf numFmtId="9" fontId="0" fillId="2" borderId="0" xfId="1" applyFont="1" applyFill="1"/>
    <xf numFmtId="3" fontId="3" fillId="2" borderId="0" xfId="0" applyNumberFormat="1" applyFont="1" applyFill="1"/>
    <xf numFmtId="3" fontId="3" fillId="2" borderId="3" xfId="0" applyNumberFormat="1" applyFont="1" applyFill="1" applyBorder="1"/>
    <xf numFmtId="3" fontId="3" fillId="2" borderId="2" xfId="0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4E1C-8FB9-4F59-8209-494D0F7B2AEE}">
  <dimension ref="A1:Q33"/>
  <sheetViews>
    <sheetView tabSelected="1" workbookViewId="0"/>
  </sheetViews>
  <sheetFormatPr defaultRowHeight="15" x14ac:dyDescent="0.25"/>
  <cols>
    <col min="1" max="1" width="32.28515625" customWidth="1"/>
    <col min="2" max="2" width="10.28515625" bestFit="1" customWidth="1"/>
    <col min="3" max="3" width="11.85546875" bestFit="1" customWidth="1"/>
    <col min="4" max="4" width="9.42578125" bestFit="1" customWidth="1"/>
    <col min="5" max="5" width="10.28515625" bestFit="1" customWidth="1"/>
    <col min="7" max="7" width="10.28515625" bestFit="1" customWidth="1"/>
    <col min="8" max="8" width="10.85546875" bestFit="1" customWidth="1"/>
    <col min="9" max="9" width="9.42578125" bestFit="1" customWidth="1"/>
    <col min="10" max="10" width="10.28515625" bestFit="1" customWidth="1"/>
    <col min="11" max="11" width="10.42578125" bestFit="1" customWidth="1"/>
    <col min="12" max="12" width="10.140625" bestFit="1" customWidth="1"/>
    <col min="14" max="14" width="11" customWidth="1"/>
    <col min="15" max="15" width="10.140625" bestFit="1" customWidth="1"/>
    <col min="16" max="16" width="10.140625" customWidth="1"/>
    <col min="17" max="17" width="68.28515625" customWidth="1"/>
  </cols>
  <sheetData>
    <row r="1" spans="1:17" x14ac:dyDescent="0.25">
      <c r="A1" s="1" t="s">
        <v>31</v>
      </c>
    </row>
    <row r="3" spans="1:17" ht="60" x14ac:dyDescent="0.25">
      <c r="A3" s="17"/>
      <c r="B3" s="18" t="s">
        <v>0</v>
      </c>
      <c r="C3" s="18"/>
      <c r="D3" s="18"/>
      <c r="E3" s="18"/>
      <c r="F3" s="19"/>
      <c r="G3" s="18" t="s">
        <v>16</v>
      </c>
      <c r="H3" s="18"/>
      <c r="I3" s="18"/>
      <c r="J3" s="18"/>
      <c r="K3" s="19"/>
      <c r="L3" s="19"/>
      <c r="M3" s="19"/>
      <c r="N3" s="20" t="s">
        <v>32</v>
      </c>
      <c r="O3" s="5" t="s">
        <v>33</v>
      </c>
      <c r="P3" s="5" t="s">
        <v>35</v>
      </c>
      <c r="Q3" s="10" t="s">
        <v>38</v>
      </c>
    </row>
    <row r="4" spans="1:17" x14ac:dyDescent="0.25">
      <c r="A4" s="1" t="s">
        <v>37</v>
      </c>
      <c r="B4" s="4" t="s">
        <v>12</v>
      </c>
      <c r="C4" s="4" t="s">
        <v>13</v>
      </c>
      <c r="D4" s="4" t="s">
        <v>14</v>
      </c>
      <c r="E4" s="4" t="s">
        <v>15</v>
      </c>
      <c r="F4" s="4"/>
      <c r="G4" s="4" t="s">
        <v>12</v>
      </c>
      <c r="H4" s="4" t="s">
        <v>13</v>
      </c>
      <c r="I4" s="4" t="s">
        <v>14</v>
      </c>
      <c r="J4" s="4" t="s">
        <v>15</v>
      </c>
      <c r="K4" s="4" t="s">
        <v>17</v>
      </c>
      <c r="L4" s="4" t="s">
        <v>18</v>
      </c>
      <c r="O4" s="3"/>
      <c r="P4" s="3"/>
    </row>
    <row r="5" spans="1:17" x14ac:dyDescent="0.25">
      <c r="O5" s="3"/>
      <c r="P5" s="3"/>
    </row>
    <row r="6" spans="1:17" x14ac:dyDescent="0.25">
      <c r="A6" t="s">
        <v>21</v>
      </c>
      <c r="B6" s="6">
        <f>39552.26+4352.18+6240.64</f>
        <v>50145.08</v>
      </c>
      <c r="C6" s="7">
        <f>58461.76+7342.43+7069.46</f>
        <v>72873.650000000009</v>
      </c>
      <c r="D6" s="7">
        <v>0</v>
      </c>
      <c r="E6" s="7">
        <f t="shared" ref="E6:E22" si="0">SUM(B6:D6)</f>
        <v>123018.73000000001</v>
      </c>
      <c r="F6" s="7"/>
      <c r="G6" s="7">
        <f>24422.8+3771</f>
        <v>28193.8</v>
      </c>
      <c r="H6" s="7">
        <f>12201.75+2794.3</f>
        <v>14996.05</v>
      </c>
      <c r="I6" s="7">
        <v>0</v>
      </c>
      <c r="J6" s="7">
        <f t="shared" ref="J6:J22" si="1">SUM(G6:I6)</f>
        <v>43189.85</v>
      </c>
      <c r="K6" s="11">
        <f t="shared" ref="K6:K14" si="2">(J6-E6)/E6</f>
        <v>-0.64891646987414031</v>
      </c>
      <c r="L6" s="7">
        <f t="shared" ref="L6:L21" si="3">J6-E6</f>
        <v>-79828.88</v>
      </c>
      <c r="M6" s="7"/>
      <c r="N6" s="7">
        <f>(41600+(16*40*52)+(25*40*52)+12625.94)-J6</f>
        <v>96316.09</v>
      </c>
      <c r="O6" s="12">
        <f t="shared" ref="O6:O22" si="4">J6+N6</f>
        <v>139505.94</v>
      </c>
      <c r="P6" s="13">
        <f>(O6-J6)/J6</f>
        <v>2.2300630819509677</v>
      </c>
      <c r="Q6" t="s">
        <v>39</v>
      </c>
    </row>
    <row r="7" spans="1:17" x14ac:dyDescent="0.25">
      <c r="A7" t="s">
        <v>2</v>
      </c>
      <c r="B7" s="6">
        <v>8710.75</v>
      </c>
      <c r="C7" s="7">
        <v>9787.23</v>
      </c>
      <c r="D7" s="7">
        <v>0</v>
      </c>
      <c r="E7" s="7">
        <f t="shared" si="0"/>
        <v>18497.98</v>
      </c>
      <c r="F7" s="7"/>
      <c r="G7" s="7">
        <v>15535.59</v>
      </c>
      <c r="H7" s="7">
        <v>14061.01</v>
      </c>
      <c r="I7" s="7">
        <v>0</v>
      </c>
      <c r="J7" s="7">
        <f t="shared" si="1"/>
        <v>29596.6</v>
      </c>
      <c r="K7" s="11">
        <f t="shared" si="2"/>
        <v>0.59999091792725467</v>
      </c>
      <c r="L7" s="7">
        <f t="shared" si="3"/>
        <v>11098.619999999999</v>
      </c>
      <c r="M7" s="7"/>
      <c r="N7" s="7"/>
      <c r="O7" s="12">
        <f t="shared" si="4"/>
        <v>29596.6</v>
      </c>
      <c r="P7" s="12"/>
    </row>
    <row r="8" spans="1:17" x14ac:dyDescent="0.25">
      <c r="A8" t="s">
        <v>28</v>
      </c>
      <c r="B8" s="7">
        <f>144.36+1201.3+894.84+50+654.37-52.43</f>
        <v>2892.44</v>
      </c>
      <c r="C8" s="7">
        <f>1920.99+1073.8+96.9+732.27+198.18+882.48</f>
        <v>4904.62</v>
      </c>
      <c r="D8" s="7">
        <v>39.229999999999997</v>
      </c>
      <c r="E8" s="7">
        <f t="shared" si="0"/>
        <v>7836.2899999999991</v>
      </c>
      <c r="F8" s="7"/>
      <c r="G8" s="7">
        <f>1521.78+275.3+1.33+151+360.91+2256.73+1615.07-4.15+4346.35+315.91-25.54</f>
        <v>10814.689999999999</v>
      </c>
      <c r="H8" s="7">
        <f>682.91+1508.94+151+360.99+2256.73+1413.45+4827.74-5.9+170.77</f>
        <v>11366.63</v>
      </c>
      <c r="I8" s="7">
        <f>55+15+60</f>
        <v>130</v>
      </c>
      <c r="J8" s="7">
        <f t="shared" si="1"/>
        <v>22311.32</v>
      </c>
      <c r="K8" s="11">
        <f t="shared" si="2"/>
        <v>1.8471789584101663</v>
      </c>
      <c r="L8" s="7">
        <f t="shared" si="3"/>
        <v>14475.03</v>
      </c>
      <c r="M8" s="7"/>
      <c r="N8" s="7">
        <f>203*12</f>
        <v>2436</v>
      </c>
      <c r="O8" s="12">
        <f t="shared" si="4"/>
        <v>24747.32</v>
      </c>
      <c r="P8" s="12"/>
    </row>
    <row r="9" spans="1:17" x14ac:dyDescent="0.25">
      <c r="A9" t="s">
        <v>3</v>
      </c>
      <c r="B9" s="7">
        <v>1425</v>
      </c>
      <c r="C9" s="7">
        <v>1416.42</v>
      </c>
      <c r="D9" s="7">
        <v>0</v>
      </c>
      <c r="E9" s="7">
        <f t="shared" si="0"/>
        <v>2841.42</v>
      </c>
      <c r="F9" s="7"/>
      <c r="G9" s="7">
        <v>3850</v>
      </c>
      <c r="H9" s="7">
        <v>3850</v>
      </c>
      <c r="I9" s="7">
        <v>0</v>
      </c>
      <c r="J9" s="7">
        <f t="shared" si="1"/>
        <v>7700</v>
      </c>
      <c r="K9" s="11">
        <f t="shared" si="2"/>
        <v>1.7099126493091481</v>
      </c>
      <c r="L9" s="7">
        <f t="shared" si="3"/>
        <v>4858.58</v>
      </c>
      <c r="M9" s="7"/>
      <c r="N9" s="7"/>
      <c r="O9" s="12">
        <f t="shared" si="4"/>
        <v>7700</v>
      </c>
      <c r="P9" s="12"/>
    </row>
    <row r="10" spans="1:17" x14ac:dyDescent="0.25">
      <c r="A10" t="s">
        <v>4</v>
      </c>
      <c r="B10" s="7">
        <v>8435.25</v>
      </c>
      <c r="C10" s="7">
        <v>295.39999999999998</v>
      </c>
      <c r="D10" s="7">
        <v>0</v>
      </c>
      <c r="E10" s="7">
        <f t="shared" si="0"/>
        <v>8730.65</v>
      </c>
      <c r="F10" s="7"/>
      <c r="G10" s="7">
        <v>14921.66</v>
      </c>
      <c r="H10" s="7">
        <v>14963.44</v>
      </c>
      <c r="I10" s="7">
        <v>2059.6</v>
      </c>
      <c r="J10" s="7">
        <f t="shared" si="1"/>
        <v>31944.699999999997</v>
      </c>
      <c r="K10" s="11">
        <f t="shared" si="2"/>
        <v>2.6589142847325222</v>
      </c>
      <c r="L10" s="7">
        <f t="shared" si="3"/>
        <v>23214.049999999996</v>
      </c>
      <c r="M10" s="7"/>
      <c r="N10" s="7"/>
      <c r="O10" s="12">
        <f t="shared" si="4"/>
        <v>31944.699999999997</v>
      </c>
      <c r="P10" s="12"/>
    </row>
    <row r="11" spans="1:17" x14ac:dyDescent="0.25">
      <c r="A11" t="s">
        <v>5</v>
      </c>
      <c r="B11" s="7">
        <v>3651.98</v>
      </c>
      <c r="C11" s="7">
        <v>3993</v>
      </c>
      <c r="D11" s="7">
        <v>0</v>
      </c>
      <c r="E11" s="7">
        <f t="shared" si="0"/>
        <v>7644.98</v>
      </c>
      <c r="F11" s="7"/>
      <c r="G11" s="7">
        <v>8883.41</v>
      </c>
      <c r="H11" s="7">
        <v>12689.25</v>
      </c>
      <c r="I11" s="7">
        <v>0</v>
      </c>
      <c r="J11" s="7">
        <f t="shared" si="1"/>
        <v>21572.66</v>
      </c>
      <c r="K11" s="11">
        <f t="shared" si="2"/>
        <v>1.8218072512943135</v>
      </c>
      <c r="L11" s="7">
        <f t="shared" si="3"/>
        <v>13927.68</v>
      </c>
      <c r="M11" s="7"/>
      <c r="N11" s="7"/>
      <c r="O11" s="12">
        <f t="shared" si="4"/>
        <v>21572.66</v>
      </c>
      <c r="P11" s="12"/>
    </row>
    <row r="12" spans="1:17" x14ac:dyDescent="0.25">
      <c r="A12" t="s">
        <v>6</v>
      </c>
      <c r="B12" s="7">
        <v>8635.6200000000008</v>
      </c>
      <c r="C12" s="7">
        <v>7091.22</v>
      </c>
      <c r="D12" s="7">
        <v>0</v>
      </c>
      <c r="E12" s="7">
        <f t="shared" si="0"/>
        <v>15726.84</v>
      </c>
      <c r="F12" s="7"/>
      <c r="G12" s="7">
        <v>8534.89</v>
      </c>
      <c r="H12" s="7">
        <v>9095.2800000000007</v>
      </c>
      <c r="I12" s="7">
        <v>0</v>
      </c>
      <c r="J12" s="7">
        <f t="shared" si="1"/>
        <v>17630.169999999998</v>
      </c>
      <c r="K12" s="11">
        <f t="shared" si="2"/>
        <v>0.12102431257646153</v>
      </c>
      <c r="L12" s="7">
        <f t="shared" si="3"/>
        <v>1903.3299999999981</v>
      </c>
      <c r="M12" s="7"/>
      <c r="N12" s="7"/>
      <c r="O12" s="12">
        <f t="shared" si="4"/>
        <v>17630.169999999998</v>
      </c>
      <c r="P12" s="12"/>
    </row>
    <row r="13" spans="1:17" x14ac:dyDescent="0.25">
      <c r="A13" t="s">
        <v>7</v>
      </c>
      <c r="B13" s="7">
        <v>1932.89</v>
      </c>
      <c r="C13" s="7">
        <v>2117.42</v>
      </c>
      <c r="D13" s="7">
        <v>1109.25</v>
      </c>
      <c r="E13" s="7">
        <f t="shared" si="0"/>
        <v>5159.5600000000004</v>
      </c>
      <c r="F13" s="7"/>
      <c r="G13" s="7">
        <v>1449.5</v>
      </c>
      <c r="H13" s="7">
        <v>867</v>
      </c>
      <c r="I13" s="7">
        <v>915.5</v>
      </c>
      <c r="J13" s="7">
        <f t="shared" si="1"/>
        <v>3232</v>
      </c>
      <c r="K13" s="11">
        <f t="shared" si="2"/>
        <v>-0.37358999604617454</v>
      </c>
      <c r="L13" s="7">
        <f t="shared" si="3"/>
        <v>-1927.5600000000004</v>
      </c>
      <c r="M13" s="7"/>
      <c r="N13" s="7"/>
      <c r="O13" s="12">
        <f t="shared" si="4"/>
        <v>3232</v>
      </c>
      <c r="P13" s="12"/>
    </row>
    <row r="14" spans="1:17" x14ac:dyDescent="0.25">
      <c r="A14" t="s">
        <v>8</v>
      </c>
      <c r="B14" s="7">
        <v>5056.04</v>
      </c>
      <c r="C14" s="7">
        <v>4160.5</v>
      </c>
      <c r="D14" s="7">
        <v>350</v>
      </c>
      <c r="E14" s="7">
        <f t="shared" si="0"/>
        <v>9566.5400000000009</v>
      </c>
      <c r="F14" s="7"/>
      <c r="G14" s="7">
        <v>20233.259999999998</v>
      </c>
      <c r="H14" s="7">
        <v>19735.810000000001</v>
      </c>
      <c r="I14" s="7">
        <v>870</v>
      </c>
      <c r="J14" s="7">
        <f t="shared" si="1"/>
        <v>40839.07</v>
      </c>
      <c r="K14" s="11">
        <f t="shared" si="2"/>
        <v>3.2689488571625684</v>
      </c>
      <c r="L14" s="7">
        <f t="shared" si="3"/>
        <v>31272.53</v>
      </c>
      <c r="M14" s="7"/>
      <c r="N14" s="7"/>
      <c r="O14" s="12">
        <f t="shared" si="4"/>
        <v>40839.07</v>
      </c>
      <c r="P14" s="12"/>
      <c r="Q14" t="s">
        <v>19</v>
      </c>
    </row>
    <row r="15" spans="1:17" x14ac:dyDescent="0.25">
      <c r="A15" t="s">
        <v>9</v>
      </c>
      <c r="B15" s="7">
        <v>0</v>
      </c>
      <c r="C15" s="7">
        <v>0</v>
      </c>
      <c r="D15" s="7">
        <v>0</v>
      </c>
      <c r="E15" s="7">
        <f t="shared" si="0"/>
        <v>0</v>
      </c>
      <c r="F15" s="7"/>
      <c r="G15" s="7">
        <v>3033.42</v>
      </c>
      <c r="H15" s="7">
        <v>3302.63</v>
      </c>
      <c r="I15" s="7">
        <v>0</v>
      </c>
      <c r="J15" s="7">
        <f t="shared" si="1"/>
        <v>6336.05</v>
      </c>
      <c r="K15" s="11">
        <v>1</v>
      </c>
      <c r="L15" s="7">
        <f t="shared" si="3"/>
        <v>6336.05</v>
      </c>
      <c r="M15" s="7"/>
      <c r="N15" s="7"/>
      <c r="O15" s="12">
        <f t="shared" si="4"/>
        <v>6336.05</v>
      </c>
      <c r="P15" s="12"/>
    </row>
    <row r="16" spans="1:17" x14ac:dyDescent="0.25">
      <c r="A16" t="s">
        <v>10</v>
      </c>
      <c r="B16" s="7">
        <v>6942.86</v>
      </c>
      <c r="C16" s="7">
        <v>7376.71</v>
      </c>
      <c r="D16" s="7">
        <v>1105.44</v>
      </c>
      <c r="E16" s="7">
        <f t="shared" si="0"/>
        <v>15425.01</v>
      </c>
      <c r="F16" s="7"/>
      <c r="G16" s="7">
        <v>0</v>
      </c>
      <c r="H16" s="7">
        <v>0</v>
      </c>
      <c r="I16" s="7">
        <v>0</v>
      </c>
      <c r="J16" s="7">
        <f t="shared" si="1"/>
        <v>0</v>
      </c>
      <c r="K16" s="11">
        <v>-1</v>
      </c>
      <c r="L16" s="7">
        <f t="shared" si="3"/>
        <v>-15425.01</v>
      </c>
      <c r="M16" s="7"/>
      <c r="N16" s="7">
        <v>2057</v>
      </c>
      <c r="O16" s="12">
        <f t="shared" si="4"/>
        <v>2057</v>
      </c>
      <c r="P16" s="12"/>
      <c r="Q16" t="s">
        <v>40</v>
      </c>
    </row>
    <row r="17" spans="1:17" x14ac:dyDescent="0.25">
      <c r="A17" t="s">
        <v>34</v>
      </c>
      <c r="B17" s="7">
        <v>0</v>
      </c>
      <c r="C17" s="7">
        <v>0</v>
      </c>
      <c r="D17" s="7">
        <v>0</v>
      </c>
      <c r="E17" s="7">
        <f t="shared" si="0"/>
        <v>0</v>
      </c>
      <c r="F17" s="7"/>
      <c r="G17" s="7">
        <v>0</v>
      </c>
      <c r="H17" s="7">
        <v>0</v>
      </c>
      <c r="I17" s="7">
        <v>0</v>
      </c>
      <c r="J17" s="7">
        <f t="shared" si="1"/>
        <v>0</v>
      </c>
      <c r="K17" s="11">
        <v>0</v>
      </c>
      <c r="L17" s="7">
        <f t="shared" si="3"/>
        <v>0</v>
      </c>
      <c r="M17" s="7"/>
      <c r="N17" s="7">
        <v>2223</v>
      </c>
      <c r="O17" s="12">
        <f t="shared" si="4"/>
        <v>2223</v>
      </c>
      <c r="P17" s="12"/>
    </row>
    <row r="18" spans="1:17" x14ac:dyDescent="0.25">
      <c r="A18" t="s">
        <v>1</v>
      </c>
      <c r="B18" s="7">
        <v>15425.13</v>
      </c>
      <c r="C18" s="7">
        <v>12942.64</v>
      </c>
      <c r="D18" s="7">
        <v>1375.24</v>
      </c>
      <c r="E18" s="7">
        <f t="shared" si="0"/>
        <v>29743.01</v>
      </c>
      <c r="F18" s="7"/>
      <c r="G18" s="7">
        <v>15291.11</v>
      </c>
      <c r="H18" s="7">
        <v>29956.49</v>
      </c>
      <c r="I18" s="7">
        <v>1596.75</v>
      </c>
      <c r="J18" s="7">
        <f t="shared" si="1"/>
        <v>46844.350000000006</v>
      </c>
      <c r="K18" s="11">
        <f>(J18-E18)/E18</f>
        <v>0.57497005178695793</v>
      </c>
      <c r="L18" s="7">
        <f t="shared" si="3"/>
        <v>17101.340000000007</v>
      </c>
      <c r="M18" s="7"/>
      <c r="N18" s="7"/>
      <c r="O18" s="12">
        <f t="shared" si="4"/>
        <v>46844.350000000006</v>
      </c>
      <c r="P18" s="12"/>
    </row>
    <row r="19" spans="1:17" x14ac:dyDescent="0.25">
      <c r="A19" t="s">
        <v>11</v>
      </c>
      <c r="B19" s="7">
        <v>1771.36</v>
      </c>
      <c r="C19" s="7">
        <v>845.44</v>
      </c>
      <c r="D19" s="7">
        <v>373.54</v>
      </c>
      <c r="E19" s="7">
        <f t="shared" si="0"/>
        <v>2990.34</v>
      </c>
      <c r="F19" s="7"/>
      <c r="G19" s="7">
        <v>2431</v>
      </c>
      <c r="H19" s="7">
        <v>2317.77</v>
      </c>
      <c r="I19" s="7">
        <v>925.6</v>
      </c>
      <c r="J19" s="7">
        <f t="shared" si="1"/>
        <v>5674.3700000000008</v>
      </c>
      <c r="K19" s="11">
        <f>(J19-E19)/E19</f>
        <v>0.89756683186527297</v>
      </c>
      <c r="L19" s="7">
        <f t="shared" si="3"/>
        <v>2684.0300000000007</v>
      </c>
      <c r="M19" s="7"/>
      <c r="N19" s="7"/>
      <c r="O19" s="12">
        <f t="shared" si="4"/>
        <v>5674.3700000000008</v>
      </c>
      <c r="P19" s="12"/>
    </row>
    <row r="20" spans="1:17" x14ac:dyDescent="0.25">
      <c r="A20" t="s">
        <v>29</v>
      </c>
      <c r="B20" s="7">
        <v>0</v>
      </c>
      <c r="C20" s="7">
        <v>0</v>
      </c>
      <c r="D20" s="7">
        <v>132.88</v>
      </c>
      <c r="E20" s="7">
        <f t="shared" si="0"/>
        <v>132.88</v>
      </c>
      <c r="F20" s="7"/>
      <c r="G20" s="7">
        <v>0</v>
      </c>
      <c r="H20" s="7">
        <v>846.53</v>
      </c>
      <c r="I20" s="7">
        <v>0</v>
      </c>
      <c r="J20" s="7">
        <f t="shared" si="1"/>
        <v>846.53</v>
      </c>
      <c r="K20" s="11">
        <v>1</v>
      </c>
      <c r="L20" s="7">
        <f t="shared" si="3"/>
        <v>713.65</v>
      </c>
      <c r="M20" s="7"/>
      <c r="N20" s="7"/>
      <c r="O20" s="12">
        <f t="shared" si="4"/>
        <v>846.53</v>
      </c>
      <c r="P20" s="12"/>
    </row>
    <row r="21" spans="1:17" x14ac:dyDescent="0.25">
      <c r="A21" t="s">
        <v>20</v>
      </c>
      <c r="B21" s="7">
        <v>961.87</v>
      </c>
      <c r="C21" s="7">
        <v>1086.25</v>
      </c>
      <c r="D21" s="7">
        <v>513</v>
      </c>
      <c r="E21" s="7">
        <f t="shared" si="0"/>
        <v>2561.12</v>
      </c>
      <c r="F21" s="7"/>
      <c r="G21" s="7">
        <v>737.27</v>
      </c>
      <c r="H21" s="7">
        <v>578.26</v>
      </c>
      <c r="I21" s="7">
        <f>343.25+343</f>
        <v>686.25</v>
      </c>
      <c r="J21" s="7">
        <f t="shared" si="1"/>
        <v>2001.78</v>
      </c>
      <c r="K21" s="11">
        <f>(J21-E21)/E21</f>
        <v>-0.21839663897045042</v>
      </c>
      <c r="L21" s="7">
        <f t="shared" si="3"/>
        <v>-559.33999999999992</v>
      </c>
      <c r="M21" s="7"/>
      <c r="N21" s="7"/>
      <c r="O21" s="12">
        <f t="shared" si="4"/>
        <v>2001.78</v>
      </c>
      <c r="P21" s="12"/>
    </row>
    <row r="22" spans="1:17" x14ac:dyDescent="0.25">
      <c r="A22" t="s">
        <v>23</v>
      </c>
      <c r="B22" s="7">
        <v>185.16</v>
      </c>
      <c r="C22" s="7">
        <v>179.39</v>
      </c>
      <c r="D22" s="7">
        <v>0</v>
      </c>
      <c r="E22" s="7">
        <f t="shared" si="0"/>
        <v>364.54999999999995</v>
      </c>
      <c r="F22" s="7"/>
      <c r="G22" s="7">
        <f>3106.57</f>
        <v>3106.57</v>
      </c>
      <c r="H22" s="7">
        <v>2131.61</v>
      </c>
      <c r="I22" s="7">
        <v>1200</v>
      </c>
      <c r="J22" s="7">
        <f t="shared" si="1"/>
        <v>6438.18</v>
      </c>
      <c r="K22" s="7"/>
      <c r="L22" s="7"/>
      <c r="M22" s="7"/>
      <c r="N22" s="7">
        <f>500-5985</f>
        <v>-5485</v>
      </c>
      <c r="O22" s="12">
        <f t="shared" si="4"/>
        <v>953.18000000000029</v>
      </c>
      <c r="P22" s="12"/>
      <c r="Q22" t="s">
        <v>30</v>
      </c>
    </row>
    <row r="23" spans="1:17" x14ac:dyDescent="0.25">
      <c r="A23" s="1" t="s">
        <v>36</v>
      </c>
      <c r="B23" s="8">
        <f>SUM(B6:B22)</f>
        <v>116171.43</v>
      </c>
      <c r="C23" s="8">
        <f>SUM(C6:C22)</f>
        <v>129069.89</v>
      </c>
      <c r="D23" s="8">
        <f>SUM(D6:D22)</f>
        <v>4998.58</v>
      </c>
      <c r="E23" s="8">
        <f>SUM(E6:E22)</f>
        <v>250239.90000000005</v>
      </c>
      <c r="F23" s="8"/>
      <c r="G23" s="8">
        <f>SUM(G6:G22)</f>
        <v>137016.17000000001</v>
      </c>
      <c r="H23" s="8">
        <f>SUM(H6:H22)</f>
        <v>140757.75999999998</v>
      </c>
      <c r="I23" s="8">
        <f>SUM(I6:I22)</f>
        <v>8383.7000000000007</v>
      </c>
      <c r="J23" s="8">
        <f>SUM(J6:J22)</f>
        <v>286157.63000000006</v>
      </c>
      <c r="K23" s="8"/>
      <c r="L23" s="8">
        <f>SUM(L6:L22)</f>
        <v>29844.099999999988</v>
      </c>
      <c r="M23" s="8"/>
      <c r="N23" s="8"/>
      <c r="O23" s="14">
        <f>SUM(O6:O22)</f>
        <v>383704.72000000003</v>
      </c>
      <c r="P23" s="12">
        <f>O23-J23</f>
        <v>97547.089999999967</v>
      </c>
    </row>
    <row r="24" spans="1:17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2"/>
      <c r="P24" s="12"/>
    </row>
    <row r="25" spans="1:17" x14ac:dyDescent="0.25">
      <c r="A25" t="s">
        <v>22</v>
      </c>
      <c r="B25" s="7">
        <v>37032</v>
      </c>
      <c r="C25" s="7">
        <v>18783.099999999999</v>
      </c>
      <c r="D25" s="7">
        <v>2335.86</v>
      </c>
      <c r="E25" s="7">
        <f>SUM(B25:D25)</f>
        <v>58150.96</v>
      </c>
      <c r="F25" s="7"/>
      <c r="G25" s="7">
        <v>2217</v>
      </c>
      <c r="H25" s="7">
        <v>264</v>
      </c>
      <c r="I25" s="7">
        <v>266</v>
      </c>
      <c r="J25" s="7">
        <f>SUM(G25:I25)</f>
        <v>2747</v>
      </c>
      <c r="K25" s="7"/>
      <c r="L25" s="7">
        <f>J25</f>
        <v>2747</v>
      </c>
      <c r="M25" s="7"/>
      <c r="N25" s="7">
        <v>45560</v>
      </c>
      <c r="O25" s="12">
        <f>L25+N25</f>
        <v>48307</v>
      </c>
      <c r="P25" s="12"/>
      <c r="Q25" t="s">
        <v>27</v>
      </c>
    </row>
    <row r="26" spans="1:17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2"/>
      <c r="P26" s="12"/>
    </row>
    <row r="27" spans="1:17" x14ac:dyDescent="0.25">
      <c r="A27" t="s">
        <v>24</v>
      </c>
      <c r="B27" s="7">
        <f>B23+B25</f>
        <v>153203.43</v>
      </c>
      <c r="C27" s="7">
        <f>C23+C25</f>
        <v>147852.99</v>
      </c>
      <c r="D27" s="7">
        <f>D23+D25</f>
        <v>7334.4400000000005</v>
      </c>
      <c r="E27" s="7">
        <f>SUM(B27:D27)</f>
        <v>308390.86</v>
      </c>
      <c r="F27" s="7"/>
      <c r="G27" s="7">
        <f>G23+G25</f>
        <v>139233.17000000001</v>
      </c>
      <c r="H27" s="7">
        <f>H23+H25</f>
        <v>141021.75999999998</v>
      </c>
      <c r="I27" s="7">
        <f>I23+I25</f>
        <v>8649.7000000000007</v>
      </c>
      <c r="J27" s="8">
        <f>J23+J25</f>
        <v>288904.63000000006</v>
      </c>
      <c r="K27" s="7"/>
      <c r="L27" s="7"/>
      <c r="M27" s="7"/>
      <c r="N27" s="7"/>
      <c r="O27" s="12">
        <f>SUM(O23:O25)</f>
        <v>432011.72000000003</v>
      </c>
      <c r="P27" s="3"/>
    </row>
    <row r="28" spans="1:17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2"/>
      <c r="P28" s="12"/>
    </row>
    <row r="29" spans="1:17" ht="15.75" thickBot="1" x14ac:dyDescent="0.3">
      <c r="A29" t="s">
        <v>25</v>
      </c>
      <c r="B29" s="7"/>
      <c r="C29" s="7">
        <v>-1210.3800000000001</v>
      </c>
      <c r="D29" s="7"/>
      <c r="E29" s="7"/>
      <c r="F29" s="7"/>
      <c r="G29" s="7">
        <v>-5170.3100000000004</v>
      </c>
      <c r="H29" s="7">
        <v>5170.3100000000004</v>
      </c>
      <c r="I29" s="7">
        <v>0</v>
      </c>
      <c r="J29" s="7"/>
      <c r="K29" s="7"/>
      <c r="L29" s="7"/>
      <c r="M29" s="7"/>
      <c r="N29" s="7"/>
      <c r="O29" s="12"/>
      <c r="P29" s="12"/>
      <c r="Q29" t="s">
        <v>26</v>
      </c>
    </row>
    <row r="30" spans="1:17" ht="15.75" thickBot="1" x14ac:dyDescent="0.3">
      <c r="A30" s="1" t="s">
        <v>15</v>
      </c>
      <c r="B30" s="8">
        <f>B27+B29</f>
        <v>153203.43</v>
      </c>
      <c r="C30" s="8">
        <f>C27+C29</f>
        <v>146642.60999999999</v>
      </c>
      <c r="D30" s="8">
        <f>D27+D29</f>
        <v>7334.4400000000005</v>
      </c>
      <c r="E30" s="8">
        <f>E27+E29</f>
        <v>308390.86</v>
      </c>
      <c r="F30" s="8"/>
      <c r="G30" s="8">
        <f>G27+G29</f>
        <v>134062.86000000002</v>
      </c>
      <c r="H30" s="8">
        <f>H27+H29</f>
        <v>146192.06999999998</v>
      </c>
      <c r="I30" s="8">
        <f>I27+I29</f>
        <v>8649.7000000000007</v>
      </c>
      <c r="J30" s="9">
        <f>J27+J29</f>
        <v>288904.63000000006</v>
      </c>
      <c r="K30" s="8"/>
      <c r="L30" s="8"/>
      <c r="M30" s="8"/>
      <c r="N30" s="8"/>
      <c r="O30" s="15">
        <f>O27+O29</f>
        <v>432011.72000000003</v>
      </c>
      <c r="P30" s="16">
        <f>O27-J27</f>
        <v>143107.08999999997</v>
      </c>
    </row>
    <row r="31" spans="1:17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7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2">
    <mergeCell ref="B3:E3"/>
    <mergeCell ref="G3:J3"/>
  </mergeCells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CEECE6BBAEC304D86EFF23A697CF039" ma:contentTypeVersion="44" ma:contentTypeDescription="" ma:contentTypeScope="" ma:versionID="7cea0b6b7546a36ae120f2fdaf321c7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2021-09-08T07:00:00+00:00</OpenedDate>
    <SignificantOrder xmlns="dc463f71-b30c-4ab2-9473-d307f9d35888">false</SignificantOrder>
    <Date1 xmlns="dc463f71-b30c-4ab2-9473-d307f9d35888">2021-09-08T07:00:00+00:00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Great Basin Water Co.</CaseCompanyNames>
    <Nickname xmlns="http://schemas.microsoft.com/sharepoint/v3" xsi:nil="true"/>
    <DocketNumber xmlns="dc463f71-b30c-4ab2-9473-d307f9d35888">210694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649342-23C1-4C0B-A313-41BA9866C67A}"/>
</file>

<file path=customXml/itemProps2.xml><?xml version="1.0" encoding="utf-8"?>
<ds:datastoreItem xmlns:ds="http://schemas.openxmlformats.org/officeDocument/2006/customXml" ds:itemID="{3AA7F5B0-1AB2-4F22-864B-8DDB4DD71090}"/>
</file>

<file path=customXml/itemProps3.xml><?xml version="1.0" encoding="utf-8"?>
<ds:datastoreItem xmlns:ds="http://schemas.openxmlformats.org/officeDocument/2006/customXml" ds:itemID="{1260034D-AAED-4724-A839-D12391C0A012}"/>
</file>

<file path=customXml/itemProps4.xml><?xml version="1.0" encoding="utf-8"?>
<ds:datastoreItem xmlns:ds="http://schemas.openxmlformats.org/officeDocument/2006/customXml" ds:itemID="{7B58EE89-59DA-4CE9-9E8E-6998FF2E7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dcterms:created xsi:type="dcterms:W3CDTF">2021-08-26T04:18:27Z</dcterms:created>
  <dcterms:modified xsi:type="dcterms:W3CDTF">2021-09-07T23:48:07Z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0x0101006E56B4D1795A2E4DB2F0B01679ED314A006CEECE6BBAEC304D86EFF23A697CF039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