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WWP CBR\WWP 2019-12 CBR\2.08 RESTATE EXCISE - WA\"/>
    </mc:Choice>
  </mc:AlternateContent>
  <bookViews>
    <workbookView xWindow="2790" yWindow="0" windowWidth="23040" windowHeight="9405"/>
  </bookViews>
  <sheets>
    <sheet name="RET-1" sheetId="5" r:id="rId1"/>
    <sheet name="RET-2" sheetId="6" r:id="rId2"/>
    <sheet name="RET-3" sheetId="7" r:id="rId3"/>
    <sheet name="RET-4" sheetId="1" r:id="rId4"/>
  </sheets>
  <externalReferences>
    <externalReference r:id="rId5"/>
    <externalReference r:id="rId6"/>
  </externalReferences>
  <definedNames>
    <definedName name="_xlnm.Database">#REF!</definedName>
    <definedName name="ine">#REF!</definedName>
    <definedName name="_xlnm.Print_Area" localSheetId="0">'RET-1'!$A$1:$F$57</definedName>
    <definedName name="_xlnm.Print_Area" localSheetId="1">'RET-2'!$A$1:$H$71</definedName>
    <definedName name="_xlnm.Print_Area" localSheetId="2">'RET-3'!$A$1:$I$37</definedName>
    <definedName name="Recover" localSheetId="1">[1]Macro1!$A$123</definedName>
    <definedName name="Recover">[2]Macro1!$A$121</definedName>
    <definedName name="TableName">"Dummy"</definedName>
  </definedNames>
  <calcPr calcId="152511" calcOnSave="0"/>
</workbook>
</file>

<file path=xl/calcChain.xml><?xml version="1.0" encoding="utf-8"?>
<calcChain xmlns="http://schemas.openxmlformats.org/spreadsheetml/2006/main">
  <c r="B47" i="6" l="1"/>
  <c r="F41" i="6" l="1"/>
  <c r="F42" i="6"/>
  <c r="F43" i="6"/>
  <c r="F44" i="6"/>
  <c r="D22" i="5"/>
  <c r="C13" i="1"/>
  <c r="D15" i="1"/>
  <c r="C12" i="1"/>
  <c r="F2" i="1"/>
  <c r="G2" i="1" s="1"/>
  <c r="H2" i="1" s="1"/>
  <c r="I2" i="1" s="1"/>
  <c r="E2" i="1"/>
  <c r="B10" i="5" l="1"/>
  <c r="B11" i="5" s="1"/>
  <c r="B12" i="5" s="1"/>
  <c r="B13" i="5" s="1"/>
  <c r="B14" i="5" s="1"/>
  <c r="B15" i="5" s="1"/>
  <c r="B16" i="5" s="1"/>
  <c r="B17" i="5" s="1"/>
  <c r="B18" i="5" s="1"/>
  <c r="B19" i="5" s="1"/>
  <c r="B9" i="5"/>
  <c r="F39" i="6" l="1"/>
  <c r="H12" i="7" l="1"/>
  <c r="H11" i="7"/>
  <c r="H10" i="7"/>
  <c r="G7" i="7"/>
  <c r="G6" i="7"/>
  <c r="G5" i="7"/>
  <c r="G13" i="7"/>
  <c r="I13" i="7"/>
  <c r="H8" i="7"/>
  <c r="I8" i="7"/>
  <c r="F13" i="7"/>
  <c r="F8" i="7"/>
  <c r="H33" i="7"/>
  <c r="H32" i="7"/>
  <c r="G27" i="7"/>
  <c r="G28" i="7"/>
  <c r="G29" i="7"/>
  <c r="G26" i="7"/>
  <c r="G8" i="7" l="1"/>
  <c r="G15" i="7" s="1"/>
  <c r="H13" i="7"/>
  <c r="H15" i="7" s="1"/>
  <c r="I15" i="7"/>
  <c r="E46" i="6"/>
  <c r="G46" i="6"/>
  <c r="H46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40" i="6"/>
  <c r="F45" i="6"/>
  <c r="F22" i="6"/>
  <c r="G20" i="6"/>
  <c r="H20" i="6"/>
  <c r="F9" i="6"/>
  <c r="F10" i="6"/>
  <c r="F11" i="6"/>
  <c r="F12" i="6"/>
  <c r="F13" i="6"/>
  <c r="F14" i="6"/>
  <c r="F15" i="6"/>
  <c r="F16" i="6"/>
  <c r="F17" i="6"/>
  <c r="F18" i="6"/>
  <c r="F19" i="6"/>
  <c r="F8" i="6"/>
  <c r="F5" i="6"/>
  <c r="D42" i="5" s="1"/>
  <c r="F20" i="6" l="1"/>
  <c r="E8" i="1"/>
  <c r="F27" i="5" l="1"/>
  <c r="D27" i="5"/>
  <c r="I36" i="7"/>
  <c r="G34" i="7"/>
  <c r="H34" i="7"/>
  <c r="H36" i="7" s="1"/>
  <c r="I34" i="7"/>
  <c r="F34" i="7"/>
  <c r="G30" i="7"/>
  <c r="G36" i="7" s="1"/>
  <c r="H30" i="7"/>
  <c r="I30" i="7"/>
  <c r="F30" i="7"/>
  <c r="D26" i="5"/>
  <c r="G57" i="6"/>
  <c r="G58" i="6"/>
  <c r="F36" i="7" l="1"/>
  <c r="D31" i="5"/>
  <c r="M20" i="1"/>
  <c r="N20" i="1"/>
  <c r="O20" i="1"/>
  <c r="M8" i="1"/>
  <c r="N8" i="1"/>
  <c r="O8" i="1"/>
  <c r="G52" i="6" l="1"/>
  <c r="G53" i="6"/>
  <c r="G54" i="6"/>
  <c r="G55" i="6"/>
  <c r="G56" i="6"/>
  <c r="F26" i="5" s="1"/>
  <c r="F31" i="5" s="1"/>
  <c r="G59" i="6"/>
  <c r="G60" i="6"/>
  <c r="G61" i="6"/>
  <c r="G63" i="6"/>
  <c r="G64" i="6"/>
  <c r="G51" i="6"/>
  <c r="F42" i="5" s="1"/>
  <c r="E6" i="6"/>
  <c r="F6" i="6"/>
  <c r="G6" i="6"/>
  <c r="H6" i="6"/>
  <c r="C23" i="1"/>
  <c r="C19" i="1"/>
  <c r="C18" i="1"/>
  <c r="C11" i="1"/>
  <c r="C14" i="1"/>
  <c r="C7" i="1"/>
  <c r="O22" i="1"/>
  <c r="O24" i="1" s="1"/>
  <c r="F19" i="5" s="1"/>
  <c r="O10" i="1"/>
  <c r="O15" i="1" s="1"/>
  <c r="D19" i="5" s="1"/>
  <c r="N22" i="1"/>
  <c r="N24" i="1" s="1"/>
  <c r="F18" i="5" s="1"/>
  <c r="N10" i="1"/>
  <c r="N15" i="1" s="1"/>
  <c r="D18" i="5" s="1"/>
  <c r="M22" i="1"/>
  <c r="M24" i="1" s="1"/>
  <c r="F17" i="5" s="1"/>
  <c r="M10" i="1"/>
  <c r="M15" i="1" s="1"/>
  <c r="D17" i="5" s="1"/>
  <c r="E10" i="1"/>
  <c r="C6" i="1"/>
  <c r="L20" i="1" l="1"/>
  <c r="L22" i="1" s="1"/>
  <c r="L24" i="1" s="1"/>
  <c r="F16" i="5" s="1"/>
  <c r="K20" i="1"/>
  <c r="K22" i="1" s="1"/>
  <c r="K24" i="1" s="1"/>
  <c r="J20" i="1"/>
  <c r="J22" i="1" s="1"/>
  <c r="J24" i="1" s="1"/>
  <c r="I20" i="1"/>
  <c r="I22" i="1" s="1"/>
  <c r="I24" i="1" s="1"/>
  <c r="H20" i="1"/>
  <c r="H22" i="1" s="1"/>
  <c r="H24" i="1" s="1"/>
  <c r="G20" i="1"/>
  <c r="G22" i="1" s="1"/>
  <c r="G24" i="1" s="1"/>
  <c r="F20" i="1"/>
  <c r="F22" i="1" s="1"/>
  <c r="F24" i="1" s="1"/>
  <c r="E20" i="1"/>
  <c r="E22" i="1" s="1"/>
  <c r="E24" i="1" s="1"/>
  <c r="D20" i="1"/>
  <c r="L8" i="1"/>
  <c r="L10" i="1" s="1"/>
  <c r="L15" i="1" s="1"/>
  <c r="D16" i="5" s="1"/>
  <c r="K8" i="1"/>
  <c r="K10" i="1" s="1"/>
  <c r="K15" i="1" s="1"/>
  <c r="J8" i="1"/>
  <c r="J10" i="1" s="1"/>
  <c r="J15" i="1" s="1"/>
  <c r="I8" i="1"/>
  <c r="I10" i="1" s="1"/>
  <c r="I15" i="1" s="1"/>
  <c r="H8" i="1"/>
  <c r="H10" i="1" s="1"/>
  <c r="H15" i="1" s="1"/>
  <c r="G8" i="1"/>
  <c r="G10" i="1" s="1"/>
  <c r="G15" i="1" s="1"/>
  <c r="F8" i="1"/>
  <c r="F10" i="1" s="1"/>
  <c r="F15" i="1" s="1"/>
  <c r="E15" i="1"/>
  <c r="D9" i="5" s="1"/>
  <c r="D8" i="1"/>
  <c r="E20" i="6"/>
  <c r="E48" i="6" s="1"/>
  <c r="F46" i="6"/>
  <c r="H65" i="6"/>
  <c r="H67" i="6" s="1"/>
  <c r="G65" i="6"/>
  <c r="G67" i="6" s="1"/>
  <c r="F65" i="6"/>
  <c r="F67" i="6" s="1"/>
  <c r="E65" i="6"/>
  <c r="E67" i="6" s="1"/>
  <c r="F54" i="5"/>
  <c r="F47" i="5" s="1"/>
  <c r="D54" i="5"/>
  <c r="D47" i="5" s="1"/>
  <c r="D10" i="1" l="1"/>
  <c r="C8" i="1"/>
  <c r="D22" i="1"/>
  <c r="C20" i="1"/>
  <c r="F43" i="5"/>
  <c r="F44" i="5" s="1"/>
  <c r="G48" i="6"/>
  <c r="G69" i="6" s="1"/>
  <c r="H48" i="6"/>
  <c r="H69" i="6" s="1"/>
  <c r="F48" i="6"/>
  <c r="F69" i="6" s="1"/>
  <c r="D43" i="5"/>
  <c r="D44" i="5" s="1"/>
  <c r="F15" i="7"/>
  <c r="F25" i="5"/>
  <c r="F29" i="5" s="1"/>
  <c r="D25" i="5" l="1"/>
  <c r="D29" i="5" s="1"/>
  <c r="D24" i="1"/>
  <c r="C24" i="1" s="1"/>
  <c r="C22" i="1"/>
  <c r="C15" i="1"/>
  <c r="C10" i="1"/>
  <c r="E69" i="6"/>
  <c r="F49" i="5"/>
  <c r="D49" i="5"/>
  <c r="F13" i="5" l="1"/>
  <c r="F10" i="5"/>
  <c r="F15" i="5"/>
  <c r="F14" i="5"/>
  <c r="F12" i="5"/>
  <c r="F11" i="5"/>
  <c r="F9" i="5"/>
  <c r="F8" i="5"/>
  <c r="D11" i="5"/>
  <c r="D8" i="5"/>
  <c r="D15" i="5"/>
  <c r="D14" i="5"/>
  <c r="D13" i="5"/>
  <c r="D12" i="5"/>
  <c r="D10" i="5"/>
  <c r="F21" i="5" l="1"/>
  <c r="F23" i="5" s="1"/>
  <c r="D21" i="5"/>
  <c r="D23" i="5" l="1"/>
</calcChain>
</file>

<file path=xl/sharedStrings.xml><?xml version="1.0" encoding="utf-8"?>
<sst xmlns="http://schemas.openxmlformats.org/spreadsheetml/2006/main" count="232" uniqueCount="128">
  <si>
    <t>STATE PUBLIC UTILITY TAX</t>
  </si>
  <si>
    <t>Power - Electricity  Addendum</t>
  </si>
  <si>
    <t>Deductions</t>
  </si>
  <si>
    <t>Taxable Amount</t>
  </si>
  <si>
    <t>Tax Due @</t>
  </si>
  <si>
    <t>Renewable Energy Credit</t>
  </si>
  <si>
    <t>60% Allocated LIHEAP Credit</t>
  </si>
  <si>
    <t>Total Electric Tax:</t>
  </si>
  <si>
    <t>Gas Distribution  Addendum</t>
  </si>
  <si>
    <t>40% Allocated LIHEAP Credit</t>
  </si>
  <si>
    <t>Total Gas Tax:</t>
  </si>
  <si>
    <t>STATE BUSINESS &amp; OCCUPATION TAX</t>
  </si>
  <si>
    <t xml:space="preserve">STATE OF WASHINGTON COMBINED EXCISE TAX RETURN </t>
  </si>
  <si>
    <t>RET-1</t>
  </si>
  <si>
    <t>RET-2</t>
  </si>
  <si>
    <t>RET-3</t>
  </si>
  <si>
    <t>RET-4</t>
  </si>
  <si>
    <t>Summary</t>
  </si>
  <si>
    <t>Transaction Amount</t>
  </si>
  <si>
    <t>Electric Amt SUM</t>
  </si>
  <si>
    <t>Gas North Amt SUM</t>
  </si>
  <si>
    <t>Gas South Amt SUM</t>
  </si>
  <si>
    <t>Ferc Acct</t>
  </si>
  <si>
    <t>Service</t>
  </si>
  <si>
    <t>Jurisdiction</t>
  </si>
  <si>
    <t>Transaction Desc</t>
  </si>
  <si>
    <t>908610</t>
  </si>
  <si>
    <t>ED</t>
  </si>
  <si>
    <t>WA</t>
  </si>
  <si>
    <t>GD</t>
  </si>
  <si>
    <t>Total</t>
  </si>
  <si>
    <t>Avista Utilities</t>
  </si>
  <si>
    <t>Restate Public Utility Excise Tax to Actual</t>
  </si>
  <si>
    <t>* Actual Payments:</t>
  </si>
  <si>
    <t>Electric</t>
  </si>
  <si>
    <t>Gas</t>
  </si>
  <si>
    <t xml:space="preserve">      Total Actual Payments</t>
  </si>
  <si>
    <t xml:space="preserve">     Adjustment of Washington State Excise Tax</t>
  </si>
  <si>
    <t>*     Source:  Combined Monthly Excise Tax Return Lines 52 (Electric), 53 (Gas),</t>
  </si>
  <si>
    <t>(these values now incorporate LIHEAP tax credit and Renewable energy credits</t>
  </si>
  <si>
    <t xml:space="preserve"> as assigned to service).</t>
  </si>
  <si>
    <t>(1)</t>
  </si>
  <si>
    <t>LIHEAP Tax credit assigned to service</t>
  </si>
  <si>
    <t>LIHEAP Tax credit benefit to acct 908610</t>
  </si>
  <si>
    <t>One Month Lag Timing Difference</t>
  </si>
  <si>
    <t>908610 net change captured in January 2010</t>
  </si>
  <si>
    <t>Unexplained Difference</t>
  </si>
  <si>
    <t>December 11 tax credit recorded to 908160 in January 12</t>
  </si>
  <si>
    <t>December 10 tax credit recorded to 908160 in January 11</t>
  </si>
  <si>
    <t>Timing Difference</t>
  </si>
  <si>
    <t>Note:  To maintain matching of the tax credit with customer benefit expense, either increase 908610 to match credits in actual payments or reverse timing difference in actual payments</t>
  </si>
  <si>
    <t>408110</t>
  </si>
  <si>
    <t>B-A=</t>
  </si>
  <si>
    <t>A</t>
  </si>
  <si>
    <t>Total for ED 408110</t>
  </si>
  <si>
    <t xml:space="preserve">Results Report E-OTX-12A / B  </t>
  </si>
  <si>
    <t>Total for GD 408110</t>
  </si>
  <si>
    <t>Results Report G-OTX-12A  / RET-1</t>
  </si>
  <si>
    <t>WA Electric Excise LIHEAP Tax Credit</t>
  </si>
  <si>
    <t>WA Electric Excise Tax Current Month</t>
  </si>
  <si>
    <t>WA Gas Excise LIHEAP Tax Credit</t>
  </si>
  <si>
    <t>WA Gas Excise Tax Current Month</t>
  </si>
  <si>
    <t>Add Back: Credits for Solar REC's Paid to Customers</t>
  </si>
  <si>
    <t xml:space="preserve">Washington State Excise Tax amount reflected in results  </t>
  </si>
  <si>
    <t xml:space="preserve">   Total Expense</t>
  </si>
  <si>
    <t xml:space="preserve">   Total Paid adjusted for credits to customers</t>
  </si>
  <si>
    <t>Sub-total</t>
  </si>
  <si>
    <t>WA Electric Excise Tax True Up December 2018</t>
  </si>
  <si>
    <t>WA Natural gas "Other" Dec 2018 True Up</t>
  </si>
  <si>
    <t>WA Natural gas "Other" Jan 2019 Estimate</t>
  </si>
  <si>
    <t>WA Gas Excise Tax True Up December 2018</t>
  </si>
  <si>
    <t>TWELVE MONTHS ENDED DECEMBER 31, 2019</t>
  </si>
  <si>
    <t>Community Solar Credit</t>
  </si>
  <si>
    <t>Adjusted Gross Amount</t>
  </si>
  <si>
    <t>Commute Trip Reduction</t>
  </si>
  <si>
    <t>WA Electric Excise Tax True Up Dec 2019</t>
  </si>
  <si>
    <t>WA Electric Excise Tax True Up Nov 2019</t>
  </si>
  <si>
    <t>WA Electric Excise Tax True Up Oct 2019</t>
  </si>
  <si>
    <t>WA Electric Excise Tax True Up Sept 2019</t>
  </si>
  <si>
    <t>WA Natural gas "Other" April 2019 Estimate</t>
  </si>
  <si>
    <t>WA Natural gas "Other" April 2019 True Up</t>
  </si>
  <si>
    <t>WA Natural gas "Other" Aug 2019 True Up</t>
  </si>
  <si>
    <t>WA Natural gas "Other" August 2019 Estimate</t>
  </si>
  <si>
    <t>WA Natural gas "Other" Dec 2019 Estimate</t>
  </si>
  <si>
    <t>WA Natural gas "Other" Dec 2019 True Up</t>
  </si>
  <si>
    <t>WA Natural gas "Other" Feb 2019 Estimate</t>
  </si>
  <si>
    <t>WA Natural gas "Other" Feb 2019 True Up</t>
  </si>
  <si>
    <t>WA Natural gas "Other" Jan 2019 True Up</t>
  </si>
  <si>
    <t>WA Natural gas "Other" Jan 2020 Estimate</t>
  </si>
  <si>
    <t>WA Natural gas "Other" July 2019 Estimate</t>
  </si>
  <si>
    <t>WA Natural gas "Other" July 2019 True Up</t>
  </si>
  <si>
    <t>WA Natural gas "Other" June 2019 Estimate</t>
  </si>
  <si>
    <t>WA Natural gas "Other" June 2019 True Up</t>
  </si>
  <si>
    <t>WA Natural gas "Other" March 2019 Estimate</t>
  </si>
  <si>
    <t>WA Natural gas "Other" March 2019 True Up</t>
  </si>
  <si>
    <t>WA Natural gas "Other" May 2019 Estimate</t>
  </si>
  <si>
    <t>WA Natural gas "Other" May 2019 True Up</t>
  </si>
  <si>
    <t>WA Natural gas "Other" Nov 2019 Estimate</t>
  </si>
  <si>
    <t>WA Natural gas "Other" Nov 2019 True Up</t>
  </si>
  <si>
    <t>WA Natural gas "Other" Oct 2019 Estimate</t>
  </si>
  <si>
    <t>WA Natural gas "Other" Oct 2019 True Up</t>
  </si>
  <si>
    <t>WA Natural gas "Other" Sept 2019 Estimate</t>
  </si>
  <si>
    <t>WA Natural gas "Other" Sept 2019 True Up</t>
  </si>
  <si>
    <t>WA Gas Excise Tax True Up Dec 2019</t>
  </si>
  <si>
    <t>WA Gas Excise Tax True Up Nov 2019</t>
  </si>
  <si>
    <t>WA Gas Excise Tax True Up Oct 2019</t>
  </si>
  <si>
    <t>WA Gas Excise Tax True Up Sept 2019</t>
  </si>
  <si>
    <t>WA Gas Excise Tax True Up April 2019</t>
  </si>
  <si>
    <t>WA Gas Excise Tax True Up Aug 2019</t>
  </si>
  <si>
    <t>WA Gas Excise Tax True Up February 2019</t>
  </si>
  <si>
    <t>WA Gas Excise Tax True Up January 2019</t>
  </si>
  <si>
    <t>WA Gas Excise Tax True Up July 2019</t>
  </si>
  <si>
    <t>WA Gas Excise Tax True Up June 2019</t>
  </si>
  <si>
    <t>WA Gas Excise Tax True Up March 2019</t>
  </si>
  <si>
    <t>WA Electric Excise Tax True Up January 2019</t>
  </si>
  <si>
    <t>WA Electric Excise Tax True Up July 2019</t>
  </si>
  <si>
    <t>WA Electric Excise Tax True Up June 2019</t>
  </si>
  <si>
    <t>WA Electric Excise Tax True Up March 2019</t>
  </si>
  <si>
    <t>WA Electric Excise Tax True Up February 2019</t>
  </si>
  <si>
    <t>WA Electric Excise Tax True Up Aug 2019</t>
  </si>
  <si>
    <t>WA Electric Excise Tax True Up April 2019</t>
  </si>
  <si>
    <t>Aug 2019 - LIHEAP from St. of WA DOR</t>
  </si>
  <si>
    <t>July 2019 - LIHEAP from St. of WA DOR</t>
  </si>
  <si>
    <t>Transaction Analysis  Selection: Accounting Period : '2019%' , Gl Ferc Account : '908610'</t>
  </si>
  <si>
    <t>Transaction Analysis  Selection: Accounting Period : '202001' , Gl Ferc Account : '408110'</t>
  </si>
  <si>
    <t>Transaction Analysis  Selection: Accounting Period : '2019%' , Gl Ferc Account : '408110'</t>
  </si>
  <si>
    <t>Timing Difference -Remove Dec 2018 Entry Recorded in Jan 2019</t>
  </si>
  <si>
    <t>Timing Difference -Add Dec 2019 Entry Recorded in Jan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</si>
</sst>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5" formatCode="&quot;$&quot;#,##0_);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0"/>
    <numFmt numFmtId="165" formatCode="0.000000"/>
    <numFmt numFmtId="166" formatCode="0."/>
    <numFmt numFmtId="167" formatCode="[$-409]mmmm/yy;@"/>
    <numFmt numFmtId="168" formatCode="#,##0.00\ ;\(#,##0.00\)"/>
    <numFmt numFmtId="169" formatCode="#,##0\ ;\(#,##0\)"/>
    <numFmt numFmtId="170" formatCode="_(* #,##0_);_(* \(#,##0\);_(* &quot;-&quot;??_);_(@_)"/>
    <numFmt numFmtId="171" formatCode="#,###,###,###.00"/>
    <numFmt numFmtId="172" formatCode="#,###,###,###,###.00"/>
    <numFmt numFmtId="173" formatCode="#,##0.000_);\(#,##0.000\)"/>
  </numFmts>
  <fonts count="31">
    <font>
      <sz val="11"/>
      <color theme="1"/>
      <name val="Calibri"/>
      <family val="2"/>
      <scheme val="minor"/>
    </font>
    <font>
      <b/>
      <u/>
      <sz val="10"/>
      <name val="Bookman"/>
      <family val="1"/>
    </font>
    <font>
      <u/>
      <sz val="10"/>
      <name val="Bookman"/>
      <family val="1"/>
    </font>
    <font>
      <sz val="10"/>
      <name val="Bookman"/>
      <family val="1"/>
    </font>
    <font>
      <b/>
      <sz val="10"/>
      <name val="Bookman"/>
      <family val="1"/>
    </font>
    <font>
      <b/>
      <u/>
      <sz val="14"/>
      <name val="Bookman"/>
    </font>
    <font>
      <u/>
      <sz val="12"/>
      <name val="Bookman"/>
      <family val="1"/>
    </font>
    <font>
      <b/>
      <u/>
      <sz val="9"/>
      <name val="Bookman"/>
      <family val="1"/>
    </font>
    <font>
      <sz val="9"/>
      <name val="Bookman"/>
      <family val="1"/>
    </font>
    <font>
      <sz val="11"/>
      <color theme="1"/>
      <name val="Calibri"/>
      <family val="2"/>
      <scheme val="minor"/>
    </font>
    <font>
      <sz val="10"/>
      <name val="Courier"/>
      <family val="3"/>
    </font>
    <font>
      <sz val="7"/>
      <color rgb="FFFF0000"/>
      <name val="Bookman"/>
      <family val="1"/>
    </font>
    <font>
      <sz val="10"/>
      <name val="Arial"/>
      <family val="2"/>
    </font>
    <font>
      <b/>
      <sz val="7"/>
      <color rgb="FFFF0000"/>
      <name val="Arial"/>
      <family val="2"/>
    </font>
    <font>
      <sz val="10"/>
      <name val="Arial"/>
      <family val="2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Times New Roman"/>
      <family val="1"/>
    </font>
    <font>
      <sz val="7"/>
      <color rgb="FFFF0000"/>
      <name val="Times New Roman"/>
      <family val="1"/>
    </font>
    <font>
      <sz val="10"/>
      <name val="Bookman"/>
    </font>
    <font>
      <sz val="10"/>
      <color indexed="12"/>
      <name val="Times New Roman"/>
      <family val="1"/>
    </font>
    <font>
      <b/>
      <sz val="10"/>
      <name val="Times New Roman"/>
      <family val="1"/>
    </font>
    <font>
      <b/>
      <sz val="7"/>
      <color rgb="FFFF0000"/>
      <name val="Times New Roman"/>
      <family val="1"/>
    </font>
    <font>
      <b/>
      <sz val="10"/>
      <name val="Arial"/>
      <family val="2"/>
    </font>
    <font>
      <sz val="10"/>
      <color theme="1"/>
      <name val="Gautami"/>
      <family val="2"/>
    </font>
    <font>
      <sz val="10"/>
      <name val="Helv"/>
    </font>
    <font>
      <sz val="10"/>
      <name val="Tahoma"/>
      <family val="2"/>
    </font>
    <font>
      <b/>
      <sz val="11"/>
      <color theme="1"/>
      <name val="Calibri"/>
      <family val="2"/>
      <scheme val="minor"/>
    </font>
    <font>
      <sz val="10"/>
      <color indexed="8"/>
      <name val="Times New Roman"/>
      <family val="1"/>
    </font>
    <font>
      <sz val="1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rgb="FFFF0000"/>
      </left>
      <right style="double">
        <color rgb="FFFF0000"/>
      </right>
      <top style="double">
        <color rgb="FFFF0000"/>
      </top>
      <bottom style="double">
        <color rgb="FFFF0000"/>
      </bottom>
      <diagonal/>
    </border>
    <border>
      <left style="thin">
        <color rgb="FF999999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4">
    <xf numFmtId="0" fontId="0" fillId="0" borderId="0"/>
    <xf numFmtId="43" fontId="9" fillId="0" borderId="0" applyFont="0" applyFill="0" applyBorder="0" applyAlignment="0" applyProtection="0"/>
    <xf numFmtId="39" fontId="10" fillId="0" borderId="0"/>
    <xf numFmtId="0" fontId="12" fillId="0" borderId="0"/>
    <xf numFmtId="0" fontId="14" fillId="0" borderId="0"/>
    <xf numFmtId="43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3" fontId="24" fillId="0" borderId="0" applyFont="0" applyFill="0" applyBorder="0" applyAlignment="0" applyProtection="0"/>
    <xf numFmtId="39" fontId="10" fillId="0" borderId="0"/>
    <xf numFmtId="39" fontId="10" fillId="0" borderId="0"/>
    <xf numFmtId="0" fontId="24" fillId="0" borderId="0"/>
    <xf numFmtId="9" fontId="25" fillId="0" borderId="0" applyFont="0" applyFill="0" applyBorder="0" applyAlignment="0" applyProtection="0"/>
    <xf numFmtId="9" fontId="24" fillId="0" borderId="0" applyFont="0" applyFill="0" applyBorder="0" applyAlignment="0" applyProtection="0"/>
    <xf numFmtId="43" fontId="26" fillId="0" borderId="0" applyFont="0" applyFill="0" applyBorder="0" applyAlignment="0" applyProtection="0"/>
  </cellStyleXfs>
  <cellXfs count="164">
    <xf numFmtId="0" fontId="0" fillId="0" borderId="0" xfId="0"/>
    <xf numFmtId="1" fontId="1" fillId="0" borderId="0" xfId="0" applyNumberFormat="1" applyFont="1" applyAlignment="1" applyProtection="1">
      <alignment horizontal="left"/>
    </xf>
    <xf numFmtId="0" fontId="1" fillId="0" borderId="0" xfId="0" applyNumberFormat="1" applyFont="1" applyAlignment="1" applyProtection="1">
      <alignment horizontal="left"/>
    </xf>
    <xf numFmtId="1" fontId="2" fillId="0" borderId="0" xfId="0" applyNumberFormat="1" applyFont="1" applyAlignment="1" applyProtection="1">
      <alignment horizontal="left"/>
    </xf>
    <xf numFmtId="164" fontId="3" fillId="0" borderId="0" xfId="0" applyNumberFormat="1" applyFont="1" applyAlignment="1" applyProtection="1">
      <alignment horizontal="left"/>
    </xf>
    <xf numFmtId="39" fontId="3" fillId="0" borderId="0" xfId="0" applyNumberFormat="1" applyFont="1" applyAlignment="1" applyProtection="1">
      <alignment horizontal="left"/>
    </xf>
    <xf numFmtId="39" fontId="3" fillId="0" borderId="0" xfId="0" applyNumberFormat="1" applyFont="1"/>
    <xf numFmtId="164" fontId="3" fillId="0" borderId="0" xfId="0" applyNumberFormat="1" applyFont="1"/>
    <xf numFmtId="39" fontId="4" fillId="0" borderId="0" xfId="0" applyNumberFormat="1" applyFont="1" applyBorder="1" applyAlignment="1" applyProtection="1">
      <alignment horizontal="left"/>
    </xf>
    <xf numFmtId="165" fontId="4" fillId="0" borderId="0" xfId="0" applyNumberFormat="1" applyFont="1" applyBorder="1" applyAlignment="1" applyProtection="1">
      <alignment horizontal="left"/>
    </xf>
    <xf numFmtId="39" fontId="3" fillId="0" borderId="0" xfId="0" applyNumberFormat="1" applyFont="1" applyBorder="1" applyAlignment="1" applyProtection="1">
      <alignment horizontal="left"/>
    </xf>
    <xf numFmtId="164" fontId="4" fillId="0" borderId="0" xfId="0" applyNumberFormat="1" applyFont="1" applyBorder="1" applyAlignment="1" applyProtection="1">
      <alignment horizontal="left"/>
    </xf>
    <xf numFmtId="39" fontId="4" fillId="0" borderId="0" xfId="0" applyNumberFormat="1" applyFont="1" applyAlignment="1" applyProtection="1">
      <alignment horizontal="left"/>
    </xf>
    <xf numFmtId="164" fontId="4" fillId="0" borderId="0" xfId="0" applyNumberFormat="1" applyFont="1" applyAlignment="1" applyProtection="1">
      <alignment horizontal="left"/>
    </xf>
    <xf numFmtId="166" fontId="5" fillId="0" borderId="0" xfId="0" applyNumberFormat="1" applyFont="1" applyAlignment="1" applyProtection="1">
      <alignment horizontal="left"/>
    </xf>
    <xf numFmtId="39" fontId="6" fillId="0" borderId="0" xfId="0" applyNumberFormat="1" applyFont="1" applyAlignment="1" applyProtection="1">
      <alignment horizontal="left"/>
    </xf>
    <xf numFmtId="39" fontId="3" fillId="0" borderId="0" xfId="0" applyNumberFormat="1" applyFont="1" applyFill="1"/>
    <xf numFmtId="1" fontId="7" fillId="0" borderId="0" xfId="0" applyNumberFormat="1" applyFont="1" applyAlignment="1" applyProtection="1">
      <alignment horizontal="left"/>
    </xf>
    <xf numFmtId="164" fontId="1" fillId="0" borderId="0" xfId="0" applyNumberFormat="1" applyFont="1" applyAlignment="1" applyProtection="1">
      <alignment horizontal="left"/>
    </xf>
    <xf numFmtId="167" fontId="1" fillId="0" borderId="0" xfId="0" applyNumberFormat="1" applyFont="1" applyAlignment="1" applyProtection="1">
      <alignment horizontal="right"/>
    </xf>
    <xf numFmtId="39" fontId="3" fillId="0" borderId="0" xfId="0" applyNumberFormat="1" applyFont="1" applyProtection="1"/>
    <xf numFmtId="39" fontId="3" fillId="0" borderId="2" xfId="0" applyNumberFormat="1" applyFont="1" applyBorder="1" applyAlignment="1" applyProtection="1">
      <alignment horizontal="left"/>
    </xf>
    <xf numFmtId="39" fontId="4" fillId="0" borderId="0" xfId="0" applyNumberFormat="1" applyFont="1" applyFill="1" applyBorder="1" applyProtection="1"/>
    <xf numFmtId="39" fontId="3" fillId="0" borderId="0" xfId="0" applyNumberFormat="1" applyFont="1" applyFill="1" applyProtection="1"/>
    <xf numFmtId="39" fontId="3" fillId="0" borderId="2" xfId="0" applyNumberFormat="1" applyFont="1" applyFill="1" applyBorder="1" applyAlignment="1" applyProtection="1">
      <alignment horizontal="left"/>
    </xf>
    <xf numFmtId="0" fontId="0" fillId="0" borderId="0" xfId="0" applyFill="1"/>
    <xf numFmtId="164" fontId="11" fillId="0" borderId="0" xfId="2" applyNumberFormat="1" applyFont="1" applyFill="1" applyAlignment="1" applyProtection="1">
      <alignment horizontal="center"/>
    </xf>
    <xf numFmtId="164" fontId="11" fillId="0" borderId="0" xfId="2" applyNumberFormat="1" applyFont="1" applyFill="1" applyAlignment="1" applyProtection="1">
      <alignment horizontal="right"/>
    </xf>
    <xf numFmtId="43" fontId="0" fillId="0" borderId="0" xfId="1" applyFont="1"/>
    <xf numFmtId="43" fontId="12" fillId="0" borderId="0" xfId="1" applyFont="1"/>
    <xf numFmtId="43" fontId="0" fillId="0" borderId="4" xfId="1" applyFont="1" applyBorder="1"/>
    <xf numFmtId="43" fontId="0" fillId="0" borderId="3" xfId="1" applyFont="1" applyBorder="1"/>
    <xf numFmtId="0" fontId="16" fillId="0" borderId="0" xfId="4" applyFont="1"/>
    <xf numFmtId="0" fontId="17" fillId="0" borderId="0" xfId="4" applyFont="1"/>
    <xf numFmtId="0" fontId="17" fillId="0" borderId="0" xfId="4" applyFont="1" applyAlignment="1">
      <alignment horizontal="center"/>
    </xf>
    <xf numFmtId="0" fontId="18" fillId="0" borderId="0" xfId="4" applyFont="1" applyAlignment="1">
      <alignment horizontal="right"/>
    </xf>
    <xf numFmtId="0" fontId="17" fillId="0" borderId="0" xfId="4" applyFont="1" applyFill="1" applyAlignment="1">
      <alignment horizontal="center"/>
    </xf>
    <xf numFmtId="0" fontId="18" fillId="0" borderId="0" xfId="4" applyFont="1" applyFill="1" applyAlignment="1">
      <alignment horizontal="right"/>
    </xf>
    <xf numFmtId="0" fontId="17" fillId="0" borderId="0" xfId="4" applyFont="1" applyFill="1"/>
    <xf numFmtId="4" fontId="17" fillId="0" borderId="0" xfId="4" applyNumberFormat="1" applyFont="1" applyFill="1"/>
    <xf numFmtId="167" fontId="19" fillId="0" borderId="0" xfId="4" applyNumberFormat="1" applyFont="1" applyAlignment="1" applyProtection="1">
      <alignment horizontal="center"/>
    </xf>
    <xf numFmtId="17" fontId="18" fillId="0" borderId="0" xfId="4" applyNumberFormat="1" applyFont="1" applyAlignment="1">
      <alignment horizontal="right"/>
    </xf>
    <xf numFmtId="168" fontId="20" fillId="0" borderId="0" xfId="4" applyNumberFormat="1" applyFont="1" applyFill="1" applyBorder="1"/>
    <xf numFmtId="43" fontId="17" fillId="0" borderId="0" xfId="4" applyNumberFormat="1" applyFont="1"/>
    <xf numFmtId="43" fontId="17" fillId="0" borderId="0" xfId="5" applyNumberFormat="1" applyFont="1"/>
    <xf numFmtId="168" fontId="17" fillId="0" borderId="0" xfId="4" applyNumberFormat="1" applyFont="1"/>
    <xf numFmtId="168" fontId="17" fillId="0" borderId="2" xfId="4" applyNumberFormat="1" applyFont="1" applyFill="1" applyBorder="1"/>
    <xf numFmtId="168" fontId="18" fillId="0" borderId="2" xfId="4" applyNumberFormat="1" applyFont="1" applyFill="1" applyBorder="1" applyAlignment="1">
      <alignment horizontal="right"/>
    </xf>
    <xf numFmtId="7" fontId="17" fillId="0" borderId="0" xfId="4" applyNumberFormat="1" applyFont="1" applyFill="1"/>
    <xf numFmtId="7" fontId="18" fillId="0" borderId="0" xfId="4" applyNumberFormat="1" applyFont="1" applyFill="1" applyAlignment="1">
      <alignment horizontal="right"/>
    </xf>
    <xf numFmtId="43" fontId="17" fillId="0" borderId="0" xfId="5" applyFont="1"/>
    <xf numFmtId="37" fontId="17" fillId="0" borderId="0" xfId="4" applyNumberFormat="1" applyFont="1" applyFill="1"/>
    <xf numFmtId="37" fontId="18" fillId="0" borderId="0" xfId="4" applyNumberFormat="1" applyFont="1" applyFill="1" applyAlignment="1">
      <alignment horizontal="right"/>
    </xf>
    <xf numFmtId="5" fontId="17" fillId="0" borderId="0" xfId="4" applyNumberFormat="1" applyFont="1"/>
    <xf numFmtId="43" fontId="17" fillId="0" borderId="0" xfId="5" applyFont="1" applyFill="1"/>
    <xf numFmtId="43" fontId="18" fillId="0" borderId="0" xfId="5" applyFont="1" applyFill="1" applyAlignment="1">
      <alignment horizontal="right"/>
    </xf>
    <xf numFmtId="168" fontId="17" fillId="0" borderId="0" xfId="4" applyNumberFormat="1" applyFont="1" applyFill="1"/>
    <xf numFmtId="0" fontId="17" fillId="0" borderId="0" xfId="4" quotePrefix="1" applyFont="1"/>
    <xf numFmtId="0" fontId="17" fillId="0" borderId="0" xfId="4" applyFont="1" applyAlignment="1">
      <alignment horizontal="right"/>
    </xf>
    <xf numFmtId="0" fontId="17" fillId="0" borderId="0" xfId="4" applyFont="1" applyFill="1" applyAlignment="1">
      <alignment horizontal="right"/>
    </xf>
    <xf numFmtId="168" fontId="18" fillId="0" borderId="0" xfId="4" applyNumberFormat="1" applyFont="1" applyFill="1" applyAlignment="1">
      <alignment horizontal="right"/>
    </xf>
    <xf numFmtId="43" fontId="17" fillId="0" borderId="0" xfId="5" applyFont="1" applyFill="1" applyBorder="1"/>
    <xf numFmtId="43" fontId="18" fillId="0" borderId="0" xfId="5" applyFont="1" applyFill="1" applyBorder="1" applyAlignment="1">
      <alignment horizontal="right"/>
    </xf>
    <xf numFmtId="43" fontId="17" fillId="0" borderId="0" xfId="5" applyNumberFormat="1" applyFont="1" applyFill="1"/>
    <xf numFmtId="43" fontId="18" fillId="0" borderId="0" xfId="5" applyNumberFormat="1" applyFont="1" applyFill="1" applyAlignment="1">
      <alignment horizontal="right"/>
    </xf>
    <xf numFmtId="43" fontId="17" fillId="0" borderId="0" xfId="4" applyNumberFormat="1" applyFont="1" applyFill="1"/>
    <xf numFmtId="43" fontId="18" fillId="0" borderId="0" xfId="4" applyNumberFormat="1" applyFont="1" applyFill="1" applyAlignment="1">
      <alignment horizontal="right"/>
    </xf>
    <xf numFmtId="43" fontId="17" fillId="0" borderId="2" xfId="5" applyFont="1" applyFill="1" applyBorder="1"/>
    <xf numFmtId="43" fontId="18" fillId="0" borderId="2" xfId="5" applyFont="1" applyFill="1" applyBorder="1" applyAlignment="1">
      <alignment horizontal="right"/>
    </xf>
    <xf numFmtId="0" fontId="23" fillId="0" borderId="0" xfId="4" applyFont="1"/>
    <xf numFmtId="43" fontId="23" fillId="0" borderId="0" xfId="5" applyFont="1"/>
    <xf numFmtId="0" fontId="14" fillId="0" borderId="0" xfId="4"/>
    <xf numFmtId="43" fontId="0" fillId="0" borderId="0" xfId="5" applyFont="1"/>
    <xf numFmtId="43" fontId="0" fillId="0" borderId="4" xfId="5" applyFont="1" applyBorder="1"/>
    <xf numFmtId="0" fontId="13" fillId="0" borderId="0" xfId="4" quotePrefix="1" applyFont="1" applyAlignment="1">
      <alignment horizontal="center"/>
    </xf>
    <xf numFmtId="43" fontId="13" fillId="0" borderId="0" xfId="5" applyFont="1" applyAlignment="1">
      <alignment horizontal="left"/>
    </xf>
    <xf numFmtId="0" fontId="13" fillId="0" borderId="0" xfId="4" applyFont="1" applyAlignment="1">
      <alignment horizontal="right"/>
    </xf>
    <xf numFmtId="43" fontId="23" fillId="0" borderId="4" xfId="5" applyFont="1" applyBorder="1"/>
    <xf numFmtId="43" fontId="23" fillId="0" borderId="0" xfId="5" applyFont="1" applyBorder="1"/>
    <xf numFmtId="43" fontId="23" fillId="0" borderId="3" xfId="5" applyFont="1" applyBorder="1"/>
    <xf numFmtId="0" fontId="12" fillId="0" borderId="0" xfId="3" applyBorder="1"/>
    <xf numFmtId="0" fontId="14" fillId="0" borderId="0" xfId="4" applyBorder="1"/>
    <xf numFmtId="43" fontId="12" fillId="0" borderId="0" xfId="13" applyFont="1" applyBorder="1"/>
    <xf numFmtId="43" fontId="12" fillId="0" borderId="0" xfId="13" applyFont="1"/>
    <xf numFmtId="0" fontId="0" fillId="0" borderId="0" xfId="0"/>
    <xf numFmtId="39" fontId="3" fillId="0" borderId="0" xfId="0" applyNumberFormat="1" applyFont="1"/>
    <xf numFmtId="39" fontId="3" fillId="0" borderId="0" xfId="0" applyNumberFormat="1" applyFont="1" applyAlignment="1">
      <alignment horizontal="right"/>
    </xf>
    <xf numFmtId="167" fontId="1" fillId="0" borderId="0" xfId="0" applyNumberFormat="1" applyFont="1" applyAlignment="1" applyProtection="1">
      <alignment horizontal="right"/>
    </xf>
    <xf numFmtId="39" fontId="3" fillId="0" borderId="0" xfId="0" applyNumberFormat="1" applyFont="1" applyProtection="1"/>
    <xf numFmtId="39" fontId="3" fillId="0" borderId="2" xfId="0" applyNumberFormat="1" applyFont="1" applyBorder="1" applyAlignment="1" applyProtection="1">
      <alignment horizontal="left"/>
    </xf>
    <xf numFmtId="39" fontId="4" fillId="0" borderId="0" xfId="0" applyNumberFormat="1" applyFont="1" applyBorder="1" applyProtection="1"/>
    <xf numFmtId="39" fontId="3" fillId="2" borderId="0" xfId="0" applyNumberFormat="1" applyFont="1" applyFill="1" applyBorder="1" applyProtection="1"/>
    <xf numFmtId="39" fontId="3" fillId="2" borderId="1" xfId="0" applyNumberFormat="1" applyFont="1" applyFill="1" applyBorder="1" applyAlignment="1" applyProtection="1">
      <alignment horizontal="right"/>
    </xf>
    <xf numFmtId="39" fontId="4" fillId="0" borderId="3" xfId="0" applyNumberFormat="1" applyFont="1" applyBorder="1" applyAlignment="1" applyProtection="1">
      <alignment horizontal="right"/>
    </xf>
    <xf numFmtId="39" fontId="3" fillId="0" borderId="0" xfId="0" applyNumberFormat="1" applyFont="1" applyAlignment="1" applyProtection="1">
      <alignment horizontal="right"/>
    </xf>
    <xf numFmtId="39" fontId="3" fillId="0" borderId="1" xfId="0" applyNumberFormat="1" applyFont="1" applyBorder="1" applyAlignment="1" applyProtection="1">
      <alignment horizontal="right"/>
    </xf>
    <xf numFmtId="39" fontId="3" fillId="0" borderId="2" xfId="0" applyNumberFormat="1" applyFont="1" applyBorder="1" applyAlignment="1" applyProtection="1">
      <alignment horizontal="right"/>
    </xf>
    <xf numFmtId="39" fontId="8" fillId="0" borderId="2" xfId="0" applyNumberFormat="1" applyFont="1" applyBorder="1" applyAlignment="1" applyProtection="1">
      <alignment horizontal="right"/>
    </xf>
    <xf numFmtId="39" fontId="8" fillId="0" borderId="0" xfId="0" applyNumberFormat="1" applyFont="1" applyAlignment="1">
      <alignment horizontal="right"/>
    </xf>
    <xf numFmtId="39" fontId="8" fillId="2" borderId="0" xfId="0" applyNumberFormat="1" applyFont="1" applyFill="1" applyBorder="1" applyAlignment="1" applyProtection="1">
      <alignment horizontal="right"/>
    </xf>
    <xf numFmtId="39" fontId="3" fillId="2" borderId="0" xfId="0" applyNumberFormat="1" applyFont="1" applyFill="1" applyBorder="1" applyAlignment="1" applyProtection="1">
      <alignment horizontal="right"/>
    </xf>
    <xf numFmtId="7" fontId="17" fillId="0" borderId="0" xfId="4" applyNumberFormat="1" applyFont="1"/>
    <xf numFmtId="7" fontId="17" fillId="0" borderId="0" xfId="5" applyNumberFormat="1" applyFont="1"/>
    <xf numFmtId="39" fontId="19" fillId="0" borderId="0" xfId="0" applyNumberFormat="1" applyFont="1" applyFill="1" applyBorder="1" applyProtection="1"/>
    <xf numFmtId="0" fontId="0" fillId="0" borderId="6" xfId="0" applyBorder="1"/>
    <xf numFmtId="43" fontId="0" fillId="0" borderId="6" xfId="13" applyFont="1" applyBorder="1"/>
    <xf numFmtId="0" fontId="0" fillId="0" borderId="0" xfId="0" applyBorder="1"/>
    <xf numFmtId="43" fontId="0" fillId="0" borderId="7" xfId="13" applyFont="1" applyBorder="1"/>
    <xf numFmtId="37" fontId="0" fillId="0" borderId="0" xfId="0" applyNumberFormat="1"/>
    <xf numFmtId="39" fontId="17" fillId="0" borderId="0" xfId="4" applyNumberFormat="1" applyFont="1"/>
    <xf numFmtId="43" fontId="17" fillId="0" borderId="0" xfId="1" applyFont="1"/>
    <xf numFmtId="5" fontId="20" fillId="0" borderId="0" xfId="4" applyNumberFormat="1" applyFont="1" applyFill="1" applyBorder="1"/>
    <xf numFmtId="5" fontId="18" fillId="0" borderId="0" xfId="4" applyNumberFormat="1" applyFont="1" applyFill="1" applyBorder="1" applyAlignment="1">
      <alignment horizontal="right"/>
    </xf>
    <xf numFmtId="7" fontId="17" fillId="0" borderId="0" xfId="5" applyNumberFormat="1" applyFont="1" applyFill="1"/>
    <xf numFmtId="5" fontId="20" fillId="0" borderId="8" xfId="4" applyNumberFormat="1" applyFont="1" applyFill="1" applyBorder="1"/>
    <xf numFmtId="169" fontId="20" fillId="0" borderId="0" xfId="4" applyNumberFormat="1" applyFont="1" applyFill="1" applyBorder="1"/>
    <xf numFmtId="169" fontId="17" fillId="0" borderId="2" xfId="4" applyNumberFormat="1" applyFont="1" applyFill="1" applyBorder="1"/>
    <xf numFmtId="169" fontId="17" fillId="0" borderId="0" xfId="4" applyNumberFormat="1" applyFont="1" applyFill="1"/>
    <xf numFmtId="169" fontId="17" fillId="0" borderId="8" xfId="4" applyNumberFormat="1" applyFont="1" applyFill="1" applyBorder="1"/>
    <xf numFmtId="170" fontId="22" fillId="0" borderId="0" xfId="1" applyNumberFormat="1" applyFont="1" applyFill="1" applyBorder="1" applyAlignment="1">
      <alignment horizontal="right"/>
    </xf>
    <xf numFmtId="170" fontId="17" fillId="0" borderId="0" xfId="1" applyNumberFormat="1" applyFont="1" applyFill="1"/>
    <xf numFmtId="170" fontId="18" fillId="0" borderId="0" xfId="1" applyNumberFormat="1" applyFont="1" applyFill="1" applyBorder="1" applyAlignment="1">
      <alignment horizontal="right"/>
    </xf>
    <xf numFmtId="5" fontId="17" fillId="0" borderId="0" xfId="5" applyNumberFormat="1" applyFont="1" applyFill="1"/>
    <xf numFmtId="37" fontId="20" fillId="0" borderId="0" xfId="4" applyNumberFormat="1" applyFont="1" applyFill="1" applyBorder="1"/>
    <xf numFmtId="170" fontId="21" fillId="0" borderId="0" xfId="1" applyNumberFormat="1" applyFont="1" applyBorder="1" applyAlignment="1">
      <alignment horizontal="right"/>
    </xf>
    <xf numFmtId="0" fontId="27" fillId="0" borderId="0" xfId="0" applyFont="1"/>
    <xf numFmtId="0" fontId="23" fillId="0" borderId="0" xfId="4" applyFont="1" applyAlignment="1">
      <alignment horizontal="center"/>
    </xf>
    <xf numFmtId="43" fontId="0" fillId="0" borderId="0" xfId="1" applyFont="1" applyFill="1"/>
    <xf numFmtId="0" fontId="29" fillId="0" borderId="0" xfId="0" applyFont="1" applyFill="1" applyBorder="1" applyAlignment="1">
      <alignment horizontal="right" vertical="top"/>
    </xf>
    <xf numFmtId="0" fontId="28" fillId="0" borderId="0" xfId="0" applyFont="1" applyFill="1" applyBorder="1" applyAlignment="1">
      <alignment horizontal="center" vertical="top"/>
    </xf>
    <xf numFmtId="0" fontId="30" fillId="0" borderId="0" xfId="0" applyFont="1" applyFill="1" applyBorder="1" applyAlignment="1">
      <alignment horizontal="right" vertical="top"/>
    </xf>
    <xf numFmtId="0" fontId="28" fillId="0" borderId="0" xfId="0" applyFont="1" applyFill="1" applyBorder="1" applyAlignment="1">
      <alignment horizontal="left" vertical="top" wrapText="1"/>
    </xf>
    <xf numFmtId="0" fontId="28" fillId="0" borderId="0" xfId="0" applyFont="1" applyFill="1" applyBorder="1" applyAlignment="1">
      <alignment horizontal="left" vertical="top"/>
    </xf>
    <xf numFmtId="0" fontId="30" fillId="0" borderId="0" xfId="0" applyFont="1" applyFill="1" applyBorder="1" applyAlignment="1">
      <alignment horizontal="left" vertical="top"/>
    </xf>
    <xf numFmtId="172" fontId="30" fillId="0" borderId="0" xfId="0" applyNumberFormat="1" applyFont="1" applyFill="1" applyBorder="1" applyAlignment="1">
      <alignment horizontal="right" vertical="top"/>
    </xf>
    <xf numFmtId="0" fontId="13" fillId="0" borderId="0" xfId="4" applyFont="1" applyBorder="1" applyAlignment="1">
      <alignment horizontal="right"/>
    </xf>
    <xf numFmtId="0" fontId="28" fillId="0" borderId="0" xfId="0" applyFont="1" applyFill="1" applyBorder="1" applyAlignment="1">
      <alignment horizontal="center" vertical="center"/>
    </xf>
    <xf numFmtId="171" fontId="28" fillId="0" borderId="0" xfId="0" applyNumberFormat="1" applyFont="1" applyFill="1" applyBorder="1" applyAlignment="1">
      <alignment horizontal="right" vertical="center"/>
    </xf>
    <xf numFmtId="0" fontId="28" fillId="0" borderId="0" xfId="0" applyFont="1" applyFill="1" applyBorder="1" applyAlignment="1">
      <alignment horizontal="center" vertical="center" wrapText="1"/>
    </xf>
    <xf numFmtId="43" fontId="0" fillId="0" borderId="0" xfId="5" applyFont="1" applyBorder="1"/>
    <xf numFmtId="171" fontId="28" fillId="0" borderId="4" xfId="0" applyNumberFormat="1" applyFont="1" applyFill="1" applyBorder="1" applyAlignment="1">
      <alignment horizontal="right" vertical="center"/>
    </xf>
    <xf numFmtId="171" fontId="28" fillId="0" borderId="3" xfId="0" applyNumberFormat="1" applyFont="1" applyFill="1" applyBorder="1" applyAlignment="1">
      <alignment horizontal="right" vertical="top"/>
    </xf>
    <xf numFmtId="43" fontId="0" fillId="0" borderId="2" xfId="5" applyFont="1" applyBorder="1"/>
    <xf numFmtId="43" fontId="12" fillId="0" borderId="0" xfId="1" applyFont="1" applyBorder="1"/>
    <xf numFmtId="173" fontId="3" fillId="2" borderId="0" xfId="0" applyNumberFormat="1" applyFont="1" applyFill="1" applyBorder="1" applyAlignment="1" applyProtection="1">
      <alignment horizontal="right"/>
    </xf>
    <xf numFmtId="171" fontId="30" fillId="0" borderId="0" xfId="0" applyNumberFormat="1" applyFont="1" applyFill="1" applyBorder="1" applyAlignment="1">
      <alignment horizontal="right" vertical="top"/>
    </xf>
    <xf numFmtId="171" fontId="30" fillId="0" borderId="4" xfId="0" applyNumberFormat="1" applyFont="1" applyFill="1" applyBorder="1" applyAlignment="1">
      <alignment horizontal="right" vertical="center"/>
    </xf>
    <xf numFmtId="171" fontId="30" fillId="0" borderId="0" xfId="0" applyNumberFormat="1" applyFont="1" applyFill="1" applyBorder="1" applyAlignment="1">
      <alignment horizontal="right" vertical="center"/>
    </xf>
    <xf numFmtId="171" fontId="30" fillId="0" borderId="3" xfId="0" applyNumberFormat="1" applyFont="1" applyFill="1" applyBorder="1" applyAlignment="1">
      <alignment horizontal="right" vertical="top"/>
    </xf>
    <xf numFmtId="43" fontId="0" fillId="3" borderId="4" xfId="1" applyFont="1" applyFill="1" applyBorder="1"/>
    <xf numFmtId="171" fontId="30" fillId="3" borderId="0" xfId="0" applyNumberFormat="1" applyFont="1" applyFill="1" applyBorder="1" applyAlignment="1">
      <alignment horizontal="right" vertical="top"/>
    </xf>
    <xf numFmtId="0" fontId="30" fillId="3" borderId="0" xfId="0" applyFont="1" applyFill="1" applyBorder="1" applyAlignment="1">
      <alignment horizontal="left" vertical="top"/>
    </xf>
    <xf numFmtId="43" fontId="0" fillId="3" borderId="6" xfId="13" applyFont="1" applyFill="1" applyBorder="1"/>
    <xf numFmtId="43" fontId="13" fillId="3" borderId="0" xfId="5" applyFont="1" applyFill="1" applyAlignment="1">
      <alignment horizontal="center"/>
    </xf>
    <xf numFmtId="39" fontId="4" fillId="3" borderId="3" xfId="0" applyNumberFormat="1" applyFont="1" applyFill="1" applyBorder="1" applyAlignment="1" applyProtection="1">
      <alignment horizontal="right"/>
    </xf>
    <xf numFmtId="43" fontId="0" fillId="0" borderId="4" xfId="1" applyFont="1" applyFill="1" applyBorder="1"/>
    <xf numFmtId="39" fontId="19" fillId="3" borderId="0" xfId="0" applyNumberFormat="1" applyFont="1" applyFill="1" applyBorder="1" applyProtection="1"/>
    <xf numFmtId="169" fontId="20" fillId="3" borderId="0" xfId="4" applyNumberFormat="1" applyFont="1" applyFill="1" applyBorder="1"/>
    <xf numFmtId="37" fontId="20" fillId="3" borderId="0" xfId="4" applyNumberFormat="1" applyFont="1" applyFill="1" applyBorder="1"/>
    <xf numFmtId="170" fontId="21" fillId="3" borderId="5" xfId="1" applyNumberFormat="1" applyFont="1" applyFill="1" applyBorder="1" applyAlignment="1">
      <alignment horizontal="right"/>
    </xf>
    <xf numFmtId="43" fontId="23" fillId="3" borderId="4" xfId="5" applyFont="1" applyFill="1" applyBorder="1"/>
    <xf numFmtId="0" fontId="15" fillId="0" borderId="0" xfId="4" applyFont="1" applyAlignment="1">
      <alignment horizontal="center" wrapText="1"/>
    </xf>
    <xf numFmtId="0" fontId="17" fillId="0" borderId="0" xfId="4" applyFont="1" applyAlignment="1">
      <alignment horizontal="center" wrapText="1"/>
    </xf>
    <xf numFmtId="0" fontId="17" fillId="0" borderId="0" xfId="4" applyFont="1" applyAlignment="1">
      <alignment horizontal="left" wrapText="1"/>
    </xf>
  </cellXfs>
  <cellStyles count="14">
    <cellStyle name="Comma" xfId="1" builtinId="3"/>
    <cellStyle name="Comma 2" xfId="5"/>
    <cellStyle name="Comma 3" xfId="7"/>
    <cellStyle name="Comma 4" xfId="13"/>
    <cellStyle name="Currency 2" xfId="6"/>
    <cellStyle name="Normal" xfId="0" builtinId="0"/>
    <cellStyle name="Normal 2" xfId="4"/>
    <cellStyle name="Normal 3" xfId="8"/>
    <cellStyle name="Normal 3 2" xfId="2"/>
    <cellStyle name="Normal 4" xfId="9"/>
    <cellStyle name="Normal 5" xfId="3"/>
    <cellStyle name="Normal 6" xfId="10"/>
    <cellStyle name="Percent 2" xfId="11"/>
    <cellStyle name="Percent 3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jbb5286\Adjustment%20Reports\Restate%20Escise%20Tax%20-%20U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jbb5286\Adjustment%20Reports\Restate%20Escise%20Tax%20-%20U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cro1"/>
    </sheetNames>
    <sheetDataSet>
      <sheetData sheetId="0">
        <row r="123">
          <cell r="A123" t="str">
            <v>Recover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cro1"/>
    </sheetNames>
    <sheetDataSet>
      <sheetData sheetId="0">
        <row r="121">
          <cell r="A121" t="str">
            <v>Recover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6"/>
  <sheetViews>
    <sheetView tabSelected="1" workbookViewId="0">
      <selection activeCell="P32" sqref="P32"/>
    </sheetView>
  </sheetViews>
  <sheetFormatPr defaultColWidth="9.140625" defaultRowHeight="12.75"/>
  <cols>
    <col min="1" max="1" width="11" style="33" customWidth="1"/>
    <col min="2" max="2" width="42.7109375" style="33" customWidth="1"/>
    <col min="3" max="3" width="8.42578125" style="35" customWidth="1"/>
    <col min="4" max="4" width="11.5703125" style="38" bestFit="1" customWidth="1"/>
    <col min="5" max="5" width="8.42578125" style="37" customWidth="1"/>
    <col min="6" max="6" width="11.28515625" style="38" bestFit="1" customWidth="1"/>
    <col min="7" max="7" width="2.7109375" style="33" customWidth="1"/>
    <col min="8" max="8" width="13" style="33" customWidth="1"/>
    <col min="9" max="9" width="13.7109375" style="33" bestFit="1" customWidth="1"/>
    <col min="10" max="10" width="11.7109375" style="33" customWidth="1"/>
    <col min="11" max="11" width="13.7109375" style="33" bestFit="1" customWidth="1"/>
    <col min="12" max="12" width="11.85546875" style="33" bestFit="1" customWidth="1"/>
    <col min="13" max="16" width="9.140625" style="33"/>
    <col min="17" max="17" width="22.140625" style="33" bestFit="1" customWidth="1"/>
    <col min="18" max="16384" width="9.140625" style="33"/>
  </cols>
  <sheetData>
    <row r="1" spans="1:17" s="32" customFormat="1" ht="15.75">
      <c r="A1" s="161" t="s">
        <v>31</v>
      </c>
      <c r="B1" s="161"/>
      <c r="C1" s="161"/>
      <c r="D1" s="161"/>
      <c r="E1" s="161"/>
      <c r="F1" s="161"/>
    </row>
    <row r="2" spans="1:17" s="32" customFormat="1" ht="15.75">
      <c r="A2" s="161" t="s">
        <v>32</v>
      </c>
      <c r="B2" s="161"/>
      <c r="C2" s="161"/>
      <c r="D2" s="161"/>
      <c r="E2" s="161"/>
      <c r="F2" s="161"/>
    </row>
    <row r="3" spans="1:17" s="32" customFormat="1" ht="15.75">
      <c r="A3" s="161" t="s">
        <v>71</v>
      </c>
      <c r="B3" s="161"/>
      <c r="C3" s="161"/>
      <c r="D3" s="161"/>
      <c r="E3" s="161"/>
      <c r="F3" s="161"/>
    </row>
    <row r="6" spans="1:17">
      <c r="B6" s="34" t="s">
        <v>33</v>
      </c>
      <c r="D6" s="36" t="s">
        <v>34</v>
      </c>
      <c r="F6" s="36" t="s">
        <v>35</v>
      </c>
    </row>
    <row r="7" spans="1:17">
      <c r="B7" s="34"/>
      <c r="F7" s="39"/>
    </row>
    <row r="8" spans="1:17" ht="15">
      <c r="B8" s="40">
        <v>43466</v>
      </c>
      <c r="C8" s="41" t="s">
        <v>16</v>
      </c>
      <c r="D8" s="115">
        <f>'RET-4'!D15</f>
        <v>2038495.8627521505</v>
      </c>
      <c r="E8" s="41" t="s">
        <v>16</v>
      </c>
      <c r="F8" s="115">
        <f>'RET-4'!D24</f>
        <v>769797.70759399992</v>
      </c>
      <c r="H8" s="43"/>
      <c r="I8" s="44"/>
      <c r="J8" s="43"/>
      <c r="K8" s="43"/>
      <c r="L8" s="43"/>
      <c r="O8" s="108"/>
      <c r="Q8" s="110"/>
    </row>
    <row r="9" spans="1:17" ht="15">
      <c r="B9" s="40">
        <f>EDATE(B8,1)</f>
        <v>43497</v>
      </c>
      <c r="C9" s="41" t="s">
        <v>16</v>
      </c>
      <c r="D9" s="115">
        <f>'RET-4'!E15</f>
        <v>1934285.2184505404</v>
      </c>
      <c r="E9" s="41" t="s">
        <v>16</v>
      </c>
      <c r="F9" s="115">
        <f>'RET-4'!E24</f>
        <v>797463.54807640007</v>
      </c>
      <c r="G9" s="45"/>
      <c r="H9" s="43"/>
      <c r="I9" s="44"/>
      <c r="J9" s="43"/>
      <c r="K9" s="43"/>
      <c r="L9" s="43"/>
      <c r="O9" s="108"/>
      <c r="Q9" s="110"/>
    </row>
    <row r="10" spans="1:17" ht="15">
      <c r="B10" s="40">
        <f t="shared" ref="B10:B19" si="0">EDATE(B9,1)</f>
        <v>43525</v>
      </c>
      <c r="C10" s="41" t="s">
        <v>16</v>
      </c>
      <c r="D10" s="115">
        <f>'RET-4'!F15</f>
        <v>2030929.1132110388</v>
      </c>
      <c r="E10" s="41" t="s">
        <v>16</v>
      </c>
      <c r="F10" s="115">
        <f>'RET-4'!F24</f>
        <v>862148.61514520016</v>
      </c>
      <c r="G10" s="45"/>
      <c r="H10" s="43"/>
      <c r="I10" s="44"/>
      <c r="J10" s="43"/>
      <c r="K10" s="43"/>
      <c r="L10" s="43"/>
      <c r="O10" s="108"/>
      <c r="Q10" s="110"/>
    </row>
    <row r="11" spans="1:17" ht="15">
      <c r="B11" s="40">
        <f t="shared" si="0"/>
        <v>43556</v>
      </c>
      <c r="C11" s="41" t="s">
        <v>16</v>
      </c>
      <c r="D11" s="115">
        <f>'RET-4'!G15</f>
        <v>1622594.9367647304</v>
      </c>
      <c r="E11" s="41" t="s">
        <v>16</v>
      </c>
      <c r="F11" s="115">
        <f>'RET-4'!G24</f>
        <v>476942.94463999994</v>
      </c>
      <c r="K11" s="43"/>
      <c r="L11" s="43"/>
      <c r="O11" s="108"/>
      <c r="Q11" s="110"/>
    </row>
    <row r="12" spans="1:17" ht="15">
      <c r="B12" s="40">
        <f t="shared" si="0"/>
        <v>43586</v>
      </c>
      <c r="C12" s="41" t="s">
        <v>16</v>
      </c>
      <c r="D12" s="115">
        <f>'RET-4'!H15</f>
        <v>1520542.603773175</v>
      </c>
      <c r="E12" s="41" t="s">
        <v>16</v>
      </c>
      <c r="F12" s="115">
        <f>'RET-4'!H24</f>
        <v>306252.59509279992</v>
      </c>
      <c r="H12" s="43"/>
      <c r="I12" s="44"/>
      <c r="J12" s="43"/>
      <c r="K12" s="43"/>
      <c r="L12" s="43"/>
      <c r="O12" s="108"/>
      <c r="Q12" s="110"/>
    </row>
    <row r="13" spans="1:17" ht="15">
      <c r="B13" s="40">
        <f t="shared" si="0"/>
        <v>43617</v>
      </c>
      <c r="C13" s="41" t="s">
        <v>16</v>
      </c>
      <c r="D13" s="115">
        <f>'RET-4'!I15</f>
        <v>1526624.6743643256</v>
      </c>
      <c r="E13" s="41" t="s">
        <v>16</v>
      </c>
      <c r="F13" s="115">
        <f>'RET-4'!I24</f>
        <v>202459.69445559999</v>
      </c>
      <c r="H13" s="43"/>
      <c r="I13" s="44"/>
      <c r="J13" s="43"/>
      <c r="K13" s="43"/>
      <c r="L13" s="43"/>
      <c r="O13" s="108"/>
      <c r="Q13" s="110"/>
    </row>
    <row r="14" spans="1:17" ht="15">
      <c r="B14" s="40">
        <f t="shared" si="0"/>
        <v>43647</v>
      </c>
      <c r="C14" s="41" t="s">
        <v>16</v>
      </c>
      <c r="D14" s="115">
        <f>'RET-4'!J15</f>
        <v>1495496.8935744518</v>
      </c>
      <c r="E14" s="41" t="s">
        <v>16</v>
      </c>
      <c r="F14" s="115">
        <f>'RET-4'!J24</f>
        <v>101791.9655928</v>
      </c>
      <c r="H14" s="43"/>
      <c r="I14" s="44"/>
      <c r="J14" s="43"/>
      <c r="K14" s="43"/>
      <c r="L14" s="43"/>
      <c r="O14" s="108"/>
      <c r="Q14" s="110"/>
    </row>
    <row r="15" spans="1:17" ht="15">
      <c r="B15" s="40">
        <f t="shared" si="0"/>
        <v>43678</v>
      </c>
      <c r="C15" s="41" t="s">
        <v>16</v>
      </c>
      <c r="D15" s="115">
        <f>'RET-4'!K15</f>
        <v>1666948.1449213342</v>
      </c>
      <c r="E15" s="41" t="s">
        <v>16</v>
      </c>
      <c r="F15" s="115">
        <f>'RET-4'!K24</f>
        <v>139095.70730960002</v>
      </c>
      <c r="H15" s="43"/>
      <c r="I15" s="44"/>
      <c r="J15" s="43"/>
      <c r="K15" s="43"/>
      <c r="L15" s="43"/>
      <c r="O15" s="108"/>
      <c r="Q15" s="110"/>
    </row>
    <row r="16" spans="1:17" ht="15">
      <c r="B16" s="40">
        <f t="shared" si="0"/>
        <v>43709</v>
      </c>
      <c r="C16" s="41" t="s">
        <v>16</v>
      </c>
      <c r="D16" s="115">
        <f>'RET-4'!L15</f>
        <v>-128578.06838655134</v>
      </c>
      <c r="E16" s="41" t="s">
        <v>16</v>
      </c>
      <c r="F16" s="115">
        <f>'RET-4'!L24</f>
        <v>183857.63257120003</v>
      </c>
      <c r="H16" s="43"/>
      <c r="I16" s="44"/>
      <c r="J16" s="43"/>
      <c r="K16" s="43"/>
      <c r="L16" s="43"/>
      <c r="O16" s="108"/>
      <c r="Q16" s="110"/>
    </row>
    <row r="17" spans="1:17" ht="15">
      <c r="B17" s="40">
        <f t="shared" si="0"/>
        <v>43739</v>
      </c>
      <c r="C17" s="41" t="s">
        <v>16</v>
      </c>
      <c r="D17" s="115">
        <f>'RET-4'!M15</f>
        <v>1583940.8951773106</v>
      </c>
      <c r="E17" s="41" t="s">
        <v>16</v>
      </c>
      <c r="F17" s="115">
        <f>'RET-4'!M24</f>
        <v>346316.02165360004</v>
      </c>
      <c r="H17" s="43"/>
      <c r="I17" s="44"/>
      <c r="J17" s="43"/>
      <c r="K17" s="43"/>
      <c r="L17" s="43"/>
      <c r="O17" s="108"/>
      <c r="Q17" s="110"/>
    </row>
    <row r="18" spans="1:17" ht="15">
      <c r="B18" s="40">
        <f t="shared" si="0"/>
        <v>43770</v>
      </c>
      <c r="C18" s="41" t="s">
        <v>16</v>
      </c>
      <c r="D18" s="115">
        <f>'RET-4'!N15</f>
        <v>1681604.8148336397</v>
      </c>
      <c r="E18" s="41" t="s">
        <v>16</v>
      </c>
      <c r="F18" s="115">
        <f>'RET-4'!N24</f>
        <v>586095.00173839997</v>
      </c>
      <c r="H18" s="43"/>
      <c r="I18" s="44"/>
      <c r="J18" s="43"/>
      <c r="K18" s="43"/>
      <c r="L18" s="43"/>
      <c r="O18" s="108"/>
      <c r="Q18" s="110"/>
    </row>
    <row r="19" spans="1:17">
      <c r="B19" s="40">
        <f t="shared" si="0"/>
        <v>43800</v>
      </c>
      <c r="C19" s="41" t="s">
        <v>16</v>
      </c>
      <c r="D19" s="115">
        <f>'RET-4'!O15</f>
        <v>2068703.8331614861</v>
      </c>
      <c r="E19" s="41" t="s">
        <v>16</v>
      </c>
      <c r="F19" s="115">
        <f>'RET-4'!O24</f>
        <v>880885.74631559988</v>
      </c>
      <c r="G19" s="45"/>
      <c r="K19" s="43"/>
      <c r="L19" s="43"/>
      <c r="Q19" s="110"/>
    </row>
    <row r="20" spans="1:17">
      <c r="D20" s="116"/>
      <c r="E20" s="47"/>
      <c r="F20" s="116"/>
      <c r="H20" s="43"/>
      <c r="I20" s="43"/>
      <c r="J20" s="43"/>
      <c r="K20" s="43"/>
      <c r="L20" s="43"/>
    </row>
    <row r="21" spans="1:17">
      <c r="A21" s="33" t="s">
        <v>36</v>
      </c>
      <c r="D21" s="117">
        <f>SUM(D8:D19)</f>
        <v>19041588.922597632</v>
      </c>
      <c r="E21" s="49"/>
      <c r="F21" s="117">
        <f>SUM(F8:F19)</f>
        <v>5653107.1801852006</v>
      </c>
      <c r="G21" s="50"/>
      <c r="H21" s="43"/>
      <c r="I21" s="102"/>
      <c r="J21" s="50"/>
      <c r="K21" s="102"/>
    </row>
    <row r="22" spans="1:17">
      <c r="A22" s="33" t="s">
        <v>62</v>
      </c>
      <c r="C22" s="41" t="s">
        <v>16</v>
      </c>
      <c r="D22" s="117">
        <f>-'RET-4'!C11-'RET-4'!C12</f>
        <v>2448663.65</v>
      </c>
      <c r="E22" s="49"/>
      <c r="F22" s="117">
        <v>0</v>
      </c>
      <c r="G22" s="50"/>
      <c r="H22" s="43"/>
      <c r="I22" s="102"/>
      <c r="J22" s="50"/>
      <c r="K22" s="102"/>
    </row>
    <row r="23" spans="1:17" ht="13.5" thickBot="1">
      <c r="A23" s="33" t="s">
        <v>65</v>
      </c>
      <c r="D23" s="118">
        <f>SUM(D21:D22)</f>
        <v>21490252.57259763</v>
      </c>
      <c r="E23" s="48"/>
      <c r="F23" s="118">
        <f t="shared" ref="F23" si="1">SUM(F21:F22)</f>
        <v>5653107.1801852006</v>
      </c>
      <c r="G23" s="50"/>
      <c r="H23" s="43"/>
      <c r="I23" s="102"/>
      <c r="J23" s="50"/>
      <c r="K23" s="102"/>
    </row>
    <row r="24" spans="1:17">
      <c r="D24" s="117"/>
      <c r="E24" s="49"/>
      <c r="F24" s="117"/>
      <c r="G24" s="50"/>
      <c r="H24" s="43"/>
      <c r="I24" s="43"/>
      <c r="J24" s="50"/>
      <c r="L24" s="109"/>
    </row>
    <row r="25" spans="1:17">
      <c r="A25" s="162" t="s">
        <v>63</v>
      </c>
      <c r="B25" s="162"/>
      <c r="C25" s="41" t="s">
        <v>14</v>
      </c>
      <c r="D25" s="115">
        <f>'RET-2'!E48-'RET-2'!E46</f>
        <v>21458071.719999995</v>
      </c>
      <c r="E25" s="41" t="s">
        <v>14</v>
      </c>
      <c r="F25" s="115">
        <f>'RET-2'!G67</f>
        <v>5651708.0700000003</v>
      </c>
      <c r="G25" s="43"/>
      <c r="I25" s="45"/>
      <c r="L25" s="109"/>
    </row>
    <row r="26" spans="1:17">
      <c r="A26" s="33" t="s">
        <v>126</v>
      </c>
      <c r="C26" s="35" t="s">
        <v>14</v>
      </c>
      <c r="D26" s="157">
        <f>-('RET-2'!E11)</f>
        <v>-33109.1</v>
      </c>
      <c r="E26" s="112" t="s">
        <v>14</v>
      </c>
      <c r="F26" s="157">
        <f>-'RET-2'!G56</f>
        <v>948.92</v>
      </c>
      <c r="G26" s="43"/>
      <c r="H26" s="43"/>
      <c r="I26" s="101"/>
      <c r="L26" s="109"/>
    </row>
    <row r="27" spans="1:17">
      <c r="A27" s="33" t="s">
        <v>127</v>
      </c>
      <c r="C27" s="35" t="s">
        <v>15</v>
      </c>
      <c r="D27" s="157">
        <f>'RET-3'!G27</f>
        <v>66842.48</v>
      </c>
      <c r="E27" s="112" t="s">
        <v>15</v>
      </c>
      <c r="F27" s="158">
        <f>'RET-3'!H33</f>
        <v>-77.56</v>
      </c>
      <c r="G27" s="43"/>
      <c r="H27" s="43"/>
      <c r="I27" s="101"/>
      <c r="L27" s="109"/>
    </row>
    <row r="28" spans="1:17">
      <c r="D28" s="115"/>
      <c r="E28" s="112"/>
      <c r="F28" s="123"/>
      <c r="G28" s="43"/>
      <c r="H28" s="43"/>
      <c r="I28" s="101"/>
      <c r="L28" s="109"/>
    </row>
    <row r="29" spans="1:17" ht="13.5" thickBot="1">
      <c r="A29" s="33" t="s">
        <v>64</v>
      </c>
      <c r="D29" s="114">
        <f>SUM(D25:D28)</f>
        <v>21491805.099999994</v>
      </c>
      <c r="E29" s="111"/>
      <c r="F29" s="114">
        <f t="shared" ref="F29" si="2">SUM(F25:F27)</f>
        <v>5652579.4300000006</v>
      </c>
      <c r="G29" s="43"/>
      <c r="H29" s="43"/>
      <c r="I29" s="101"/>
      <c r="L29" s="109"/>
    </row>
    <row r="30" spans="1:17" ht="13.5" thickBot="1">
      <c r="D30" s="51"/>
      <c r="E30" s="52"/>
      <c r="F30" s="51"/>
      <c r="G30" s="53"/>
    </row>
    <row r="31" spans="1:17" ht="14.25" thickTop="1" thickBot="1">
      <c r="A31" s="33" t="s">
        <v>37</v>
      </c>
      <c r="D31" s="159">
        <f>SUM(D26:D28)</f>
        <v>33733.379999999997</v>
      </c>
      <c r="E31" s="119"/>
      <c r="F31" s="159">
        <f>SUM(F26:F28)</f>
        <v>871.3599999999999</v>
      </c>
      <c r="G31" s="43"/>
      <c r="H31" s="43"/>
      <c r="I31" s="101"/>
      <c r="L31" s="109"/>
    </row>
    <row r="32" spans="1:17" ht="13.5" thickTop="1">
      <c r="D32" s="124"/>
      <c r="E32" s="119"/>
      <c r="F32" s="124"/>
      <c r="G32" s="43"/>
      <c r="H32" s="43"/>
      <c r="I32" s="101"/>
      <c r="L32" s="109"/>
    </row>
    <row r="33" spans="1:12">
      <c r="D33" s="124"/>
      <c r="E33" s="119"/>
      <c r="F33" s="124"/>
      <c r="G33" s="43"/>
      <c r="H33" s="43"/>
      <c r="I33" s="101"/>
      <c r="L33" s="109"/>
    </row>
    <row r="34" spans="1:12">
      <c r="D34" s="120"/>
      <c r="E34" s="121"/>
      <c r="F34" s="120"/>
      <c r="L34" s="43"/>
    </row>
    <row r="35" spans="1:12">
      <c r="D35" s="122"/>
      <c r="E35" s="55"/>
      <c r="F35" s="54"/>
      <c r="H35" s="43"/>
    </row>
    <row r="36" spans="1:12">
      <c r="D36" s="113"/>
      <c r="E36" s="55"/>
      <c r="F36" s="54"/>
      <c r="H36" s="43"/>
    </row>
    <row r="37" spans="1:12">
      <c r="D37" s="113"/>
      <c r="E37" s="55"/>
      <c r="F37" s="54"/>
      <c r="H37" s="43"/>
    </row>
    <row r="38" spans="1:12">
      <c r="A38" s="33" t="s">
        <v>38</v>
      </c>
      <c r="F38" s="56"/>
      <c r="H38" s="43"/>
    </row>
    <row r="39" spans="1:12">
      <c r="B39" s="33" t="s">
        <v>39</v>
      </c>
      <c r="F39" s="56"/>
    </row>
    <row r="40" spans="1:12">
      <c r="B40" s="33" t="s">
        <v>40</v>
      </c>
      <c r="F40" s="56"/>
    </row>
    <row r="41" spans="1:12">
      <c r="F41" s="56"/>
    </row>
    <row r="42" spans="1:12">
      <c r="A42" s="57" t="s">
        <v>41</v>
      </c>
      <c r="B42" s="58" t="s">
        <v>42</v>
      </c>
      <c r="C42" s="41" t="s">
        <v>16</v>
      </c>
      <c r="D42" s="42">
        <f>'RET-2'!F5</f>
        <v>-176873.11</v>
      </c>
      <c r="E42" s="41" t="s">
        <v>16</v>
      </c>
      <c r="F42" s="42">
        <f>'RET-2'!G51</f>
        <v>-117915.4</v>
      </c>
    </row>
    <row r="43" spans="1:12">
      <c r="B43" s="58" t="s">
        <v>43</v>
      </c>
      <c r="C43" s="35" t="s">
        <v>15</v>
      </c>
      <c r="D43" s="42">
        <f>'RET-3'!G15</f>
        <v>176873.11</v>
      </c>
      <c r="E43" s="37" t="s">
        <v>15</v>
      </c>
      <c r="F43" s="42">
        <f>'RET-3'!H15</f>
        <v>117915.4</v>
      </c>
    </row>
    <row r="44" spans="1:12" s="38" customFormat="1">
      <c r="C44" s="37"/>
      <c r="D44" s="46">
        <f>SUM(D42:D43)</f>
        <v>0</v>
      </c>
      <c r="E44" s="47"/>
      <c r="F44" s="46">
        <f>SUM(F42:F43)</f>
        <v>0</v>
      </c>
    </row>
    <row r="45" spans="1:12">
      <c r="F45" s="56"/>
    </row>
    <row r="46" spans="1:12" hidden="1">
      <c r="B46" s="33" t="s">
        <v>44</v>
      </c>
    </row>
    <row r="47" spans="1:12" hidden="1">
      <c r="B47" s="59" t="s">
        <v>45</v>
      </c>
      <c r="C47" s="37"/>
      <c r="D47" s="56">
        <f>D54</f>
        <v>0</v>
      </c>
      <c r="E47" s="60"/>
      <c r="F47" s="56">
        <f>F54</f>
        <v>0</v>
      </c>
    </row>
    <row r="48" spans="1:12" hidden="1"/>
    <row r="49" spans="1:6" hidden="1">
      <c r="B49" s="33" t="s">
        <v>46</v>
      </c>
      <c r="D49" s="56">
        <f>D44+D47</f>
        <v>0</v>
      </c>
      <c r="E49" s="60"/>
      <c r="F49" s="56">
        <f>F44+F47</f>
        <v>0</v>
      </c>
    </row>
    <row r="51" spans="1:6">
      <c r="D51" s="61"/>
      <c r="E51" s="62"/>
      <c r="F51" s="61"/>
    </row>
    <row r="52" spans="1:6" hidden="1">
      <c r="A52" s="38"/>
      <c r="B52" s="59" t="s">
        <v>47</v>
      </c>
      <c r="C52" s="37"/>
      <c r="D52" s="63">
        <v>0</v>
      </c>
      <c r="E52" s="64"/>
      <c r="F52" s="63">
        <v>0</v>
      </c>
    </row>
    <row r="53" spans="1:6" hidden="1">
      <c r="A53" s="38"/>
      <c r="B53" s="59" t="s">
        <v>48</v>
      </c>
      <c r="C53" s="37"/>
      <c r="D53" s="65">
        <v>0</v>
      </c>
      <c r="E53" s="66"/>
      <c r="F53" s="65">
        <v>0</v>
      </c>
    </row>
    <row r="54" spans="1:6" hidden="1">
      <c r="B54" s="58" t="s">
        <v>49</v>
      </c>
      <c r="D54" s="67">
        <f>D52-D53</f>
        <v>0</v>
      </c>
      <c r="E54" s="68"/>
      <c r="F54" s="67">
        <f>F52-F53</f>
        <v>0</v>
      </c>
    </row>
    <row r="55" spans="1:6">
      <c r="F55" s="56"/>
    </row>
    <row r="56" spans="1:6" ht="23.25" customHeight="1">
      <c r="A56" s="163" t="s">
        <v>50</v>
      </c>
      <c r="B56" s="163"/>
      <c r="C56" s="163"/>
      <c r="D56" s="163"/>
      <c r="E56" s="163"/>
      <c r="F56" s="163"/>
    </row>
  </sheetData>
  <mergeCells count="5">
    <mergeCell ref="A1:F1"/>
    <mergeCell ref="A2:F2"/>
    <mergeCell ref="A3:F3"/>
    <mergeCell ref="A25:B25"/>
    <mergeCell ref="A56:F56"/>
  </mergeCells>
  <printOptions horizontalCentered="1"/>
  <pageMargins left="0.75" right="0.83" top="1" bottom="1" header="0.5" footer="0.5"/>
  <pageSetup scale="94" orientation="portrait" r:id="rId1"/>
  <headerFooter scaleWithDoc="0" alignWithMargins="0">
    <oddHeader>&amp;R&amp;"Times New Roman,Regular"Adjustment No. _______
Workpaper Ref. &amp;U&amp;A</oddHeader>
    <oddFooter>&amp;L&amp;"Times New Roman,Regular"&amp;8&amp;F&amp;R&amp;"Times New Roman,Regular"&amp;8Prep by: ____________     
          Date:  &amp;U&amp;D        &amp;U   Mgr. Review:__________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1"/>
  <sheetViews>
    <sheetView view="pageBreakPreview" zoomScale="60" zoomScaleNormal="100" workbookViewId="0">
      <selection activeCell="B47" sqref="B47"/>
    </sheetView>
  </sheetViews>
  <sheetFormatPr defaultColWidth="9.140625" defaultRowHeight="15"/>
  <cols>
    <col min="1" max="1" width="8.7109375" style="71" customWidth="1"/>
    <col min="2" max="2" width="11.85546875" style="71" customWidth="1"/>
    <col min="3" max="3" width="10.5703125" style="71" customWidth="1"/>
    <col min="4" max="4" width="48.140625" style="71" bestFit="1" customWidth="1"/>
    <col min="5" max="5" width="21.85546875" style="72" bestFit="1" customWidth="1"/>
    <col min="6" max="6" width="18.42578125" style="72" bestFit="1" customWidth="1"/>
    <col min="7" max="7" width="20.85546875" style="72" bestFit="1" customWidth="1"/>
    <col min="8" max="8" width="21.140625" style="72" bestFit="1" customWidth="1"/>
    <col min="9" max="9" width="9.140625" style="71"/>
    <col min="10" max="10" width="14.85546875" style="71" bestFit="1" customWidth="1"/>
    <col min="11" max="16384" width="9.140625" style="71"/>
  </cols>
  <sheetData>
    <row r="1" spans="1:9" s="69" customFormat="1">
      <c r="A1" s="125" t="s">
        <v>125</v>
      </c>
      <c r="E1" s="70"/>
      <c r="F1" s="70"/>
      <c r="G1" s="70"/>
      <c r="H1" s="70"/>
    </row>
    <row r="2" spans="1:9" s="69" customFormat="1" ht="12.75">
      <c r="E2" s="70"/>
      <c r="F2" s="70"/>
      <c r="G2" s="70"/>
      <c r="H2" s="70"/>
    </row>
    <row r="3" spans="1:9" s="69" customFormat="1" ht="12.75">
      <c r="E3" s="70" t="s">
        <v>18</v>
      </c>
      <c r="F3" s="70" t="s">
        <v>19</v>
      </c>
      <c r="G3" s="70" t="s">
        <v>20</v>
      </c>
      <c r="H3" s="70" t="s">
        <v>21</v>
      </c>
    </row>
    <row r="4" spans="1:9" s="69" customFormat="1" ht="12.75">
      <c r="A4" s="126" t="s">
        <v>22</v>
      </c>
      <c r="B4" s="126" t="s">
        <v>23</v>
      </c>
      <c r="C4" s="126" t="s">
        <v>24</v>
      </c>
      <c r="D4" s="126" t="s">
        <v>25</v>
      </c>
      <c r="E4" s="78"/>
      <c r="F4" s="78"/>
      <c r="G4" s="70"/>
      <c r="H4" s="70"/>
    </row>
    <row r="5" spans="1:9">
      <c r="A5" s="71" t="s">
        <v>51</v>
      </c>
      <c r="B5" s="71" t="s">
        <v>27</v>
      </c>
      <c r="C5" s="71" t="s">
        <v>28</v>
      </c>
      <c r="D5" s="104" t="s">
        <v>58</v>
      </c>
      <c r="E5" s="105">
        <v>-176873.11</v>
      </c>
      <c r="F5" s="83">
        <f>E5</f>
        <v>-176873.11</v>
      </c>
      <c r="G5" s="72">
        <v>0</v>
      </c>
      <c r="H5" s="72">
        <v>0</v>
      </c>
    </row>
    <row r="6" spans="1:9">
      <c r="D6" s="81"/>
      <c r="E6" s="73">
        <f>SUM(E5)</f>
        <v>-176873.11</v>
      </c>
      <c r="F6" s="73">
        <f>SUM(F5)</f>
        <v>-176873.11</v>
      </c>
      <c r="G6" s="73">
        <f>SUM(G5)</f>
        <v>0</v>
      </c>
      <c r="H6" s="73">
        <f>SUM(H5)</f>
        <v>0</v>
      </c>
    </row>
    <row r="7" spans="1:9">
      <c r="D7" s="81"/>
    </row>
    <row r="8" spans="1:9">
      <c r="D8" s="104" t="s">
        <v>59</v>
      </c>
      <c r="E8" s="105">
        <v>21443626.239999998</v>
      </c>
      <c r="F8" s="83">
        <f>E8</f>
        <v>21443626.239999998</v>
      </c>
      <c r="I8" s="72"/>
    </row>
    <row r="9" spans="1:9">
      <c r="D9" s="104" t="s">
        <v>120</v>
      </c>
      <c r="E9" s="105">
        <v>47143.89</v>
      </c>
      <c r="F9" s="83">
        <f t="shared" ref="F9:F19" si="0">E9</f>
        <v>47143.89</v>
      </c>
      <c r="I9" s="72"/>
    </row>
    <row r="10" spans="1:9">
      <c r="D10" s="104" t="s">
        <v>119</v>
      </c>
      <c r="E10" s="105">
        <v>10721.54</v>
      </c>
      <c r="F10" s="83">
        <f t="shared" si="0"/>
        <v>10721.54</v>
      </c>
      <c r="I10" s="72"/>
    </row>
    <row r="11" spans="1:9">
      <c r="C11" s="75" t="s">
        <v>13</v>
      </c>
      <c r="D11" s="104" t="s">
        <v>67</v>
      </c>
      <c r="E11" s="152">
        <v>33109.1</v>
      </c>
      <c r="F11" s="83">
        <f t="shared" si="0"/>
        <v>33109.1</v>
      </c>
      <c r="I11" s="75"/>
    </row>
    <row r="12" spans="1:9">
      <c r="D12" s="104" t="s">
        <v>118</v>
      </c>
      <c r="E12" s="105">
        <v>22945.33</v>
      </c>
      <c r="F12" s="83">
        <f t="shared" si="0"/>
        <v>22945.33</v>
      </c>
      <c r="I12" s="72"/>
    </row>
    <row r="13" spans="1:9">
      <c r="D13" s="104" t="s">
        <v>114</v>
      </c>
      <c r="E13" s="105">
        <v>8958.9500000000007</v>
      </c>
      <c r="F13" s="83">
        <f t="shared" si="0"/>
        <v>8958.9500000000007</v>
      </c>
      <c r="I13" s="72"/>
    </row>
    <row r="14" spans="1:9">
      <c r="D14" s="104" t="s">
        <v>115</v>
      </c>
      <c r="E14" s="105">
        <v>40396.450000000004</v>
      </c>
      <c r="F14" s="83">
        <f t="shared" si="0"/>
        <v>40396.450000000004</v>
      </c>
      <c r="I14" s="72"/>
    </row>
    <row r="15" spans="1:9">
      <c r="D15" s="104" t="s">
        <v>116</v>
      </c>
      <c r="E15" s="105">
        <v>-22460.63</v>
      </c>
      <c r="F15" s="83">
        <f t="shared" si="0"/>
        <v>-22460.63</v>
      </c>
      <c r="I15" s="72"/>
    </row>
    <row r="16" spans="1:9">
      <c r="D16" s="104" t="s">
        <v>117</v>
      </c>
      <c r="E16" s="105">
        <v>35357.699999999997</v>
      </c>
      <c r="F16" s="83">
        <f t="shared" si="0"/>
        <v>35357.699999999997</v>
      </c>
      <c r="I16" s="72"/>
    </row>
    <row r="17" spans="3:9">
      <c r="D17" s="104" t="s">
        <v>76</v>
      </c>
      <c r="E17" s="105">
        <v>10303.41</v>
      </c>
      <c r="F17" s="83">
        <f t="shared" si="0"/>
        <v>10303.41</v>
      </c>
      <c r="I17" s="72"/>
    </row>
    <row r="18" spans="3:9">
      <c r="D18" s="104" t="s">
        <v>77</v>
      </c>
      <c r="E18" s="105">
        <v>3316.45</v>
      </c>
      <c r="F18" s="83">
        <f t="shared" si="0"/>
        <v>3316.45</v>
      </c>
      <c r="I18" s="72"/>
    </row>
    <row r="19" spans="3:9">
      <c r="D19" s="104" t="s">
        <v>78</v>
      </c>
      <c r="E19" s="105">
        <v>1526.4</v>
      </c>
      <c r="F19" s="83">
        <f t="shared" si="0"/>
        <v>1526.4</v>
      </c>
      <c r="I19" s="72"/>
    </row>
    <row r="20" spans="3:9">
      <c r="C20" s="75"/>
      <c r="D20" s="81"/>
      <c r="E20" s="73">
        <f>SUM(E8:E19)</f>
        <v>21634944.829999994</v>
      </c>
      <c r="F20" s="73">
        <f>SUM(F8:F19)</f>
        <v>21634944.829999994</v>
      </c>
      <c r="G20" s="73">
        <f>SUM(G8:G19)</f>
        <v>0</v>
      </c>
      <c r="H20" s="73">
        <f>SUM(H8:H19)</f>
        <v>0</v>
      </c>
      <c r="I20" s="72"/>
    </row>
    <row r="21" spans="3:9">
      <c r="D21" s="81"/>
    </row>
    <row r="22" spans="3:9">
      <c r="D22" s="104" t="s">
        <v>79</v>
      </c>
      <c r="E22" s="105">
        <v>314</v>
      </c>
      <c r="F22" s="83">
        <f>E22</f>
        <v>314</v>
      </c>
    </row>
    <row r="23" spans="3:9">
      <c r="D23" s="104" t="s">
        <v>80</v>
      </c>
      <c r="E23" s="105">
        <v>-135.07</v>
      </c>
      <c r="F23" s="83">
        <f t="shared" ref="F23:F45" si="1">E23</f>
        <v>-135.07</v>
      </c>
    </row>
    <row r="24" spans="3:9">
      <c r="D24" s="104" t="s">
        <v>81</v>
      </c>
      <c r="E24" s="105">
        <v>-6.35</v>
      </c>
      <c r="F24" s="83">
        <f t="shared" si="1"/>
        <v>-6.35</v>
      </c>
    </row>
    <row r="25" spans="3:9">
      <c r="D25" s="104" t="s">
        <v>82</v>
      </c>
      <c r="E25" s="105">
        <v>32.200000000000003</v>
      </c>
      <c r="F25" s="83">
        <f t="shared" si="1"/>
        <v>32.200000000000003</v>
      </c>
    </row>
    <row r="26" spans="3:9">
      <c r="D26" s="104" t="s">
        <v>68</v>
      </c>
      <c r="E26" s="105">
        <v>-138.79</v>
      </c>
      <c r="F26" s="83">
        <f t="shared" si="1"/>
        <v>-138.79</v>
      </c>
    </row>
    <row r="27" spans="3:9">
      <c r="D27" s="104" t="s">
        <v>83</v>
      </c>
      <c r="E27" s="105">
        <v>490</v>
      </c>
      <c r="F27" s="83">
        <f t="shared" si="1"/>
        <v>490</v>
      </c>
    </row>
    <row r="28" spans="3:9">
      <c r="D28" s="104" t="s">
        <v>85</v>
      </c>
      <c r="E28" s="105">
        <v>467.3</v>
      </c>
      <c r="F28" s="83">
        <f t="shared" si="1"/>
        <v>467.3</v>
      </c>
    </row>
    <row r="29" spans="3:9">
      <c r="D29" s="104" t="s">
        <v>86</v>
      </c>
      <c r="E29" s="105">
        <v>618.64</v>
      </c>
      <c r="F29" s="83">
        <f t="shared" si="1"/>
        <v>618.64</v>
      </c>
    </row>
    <row r="30" spans="3:9">
      <c r="D30" s="104" t="s">
        <v>69</v>
      </c>
      <c r="E30" s="105">
        <v>505</v>
      </c>
      <c r="F30" s="83">
        <f t="shared" si="1"/>
        <v>505</v>
      </c>
    </row>
    <row r="31" spans="3:9">
      <c r="D31" s="104" t="s">
        <v>87</v>
      </c>
      <c r="E31" s="105">
        <v>-109.88</v>
      </c>
      <c r="F31" s="83">
        <f t="shared" si="1"/>
        <v>-109.88</v>
      </c>
    </row>
    <row r="32" spans="3:9">
      <c r="D32" s="104" t="s">
        <v>89</v>
      </c>
      <c r="E32" s="105">
        <v>20.09</v>
      </c>
      <c r="F32" s="83">
        <f t="shared" si="1"/>
        <v>20.09</v>
      </c>
    </row>
    <row r="33" spans="2:9">
      <c r="D33" s="104" t="s">
        <v>90</v>
      </c>
      <c r="E33" s="105">
        <v>10.31</v>
      </c>
      <c r="F33" s="83">
        <f t="shared" si="1"/>
        <v>10.31</v>
      </c>
    </row>
    <row r="34" spans="2:9">
      <c r="D34" s="104" t="s">
        <v>91</v>
      </c>
      <c r="E34" s="105">
        <v>53.44</v>
      </c>
      <c r="F34" s="83">
        <f t="shared" si="1"/>
        <v>53.44</v>
      </c>
      <c r="I34" s="72"/>
    </row>
    <row r="35" spans="2:9">
      <c r="D35" s="104" t="s">
        <v>92</v>
      </c>
      <c r="E35" s="105">
        <v>-18.989999999999998</v>
      </c>
      <c r="F35" s="83">
        <f t="shared" si="1"/>
        <v>-18.989999999999998</v>
      </c>
      <c r="I35" s="72"/>
    </row>
    <row r="36" spans="2:9">
      <c r="D36" s="104" t="s">
        <v>93</v>
      </c>
      <c r="E36" s="105">
        <v>1185</v>
      </c>
      <c r="F36" s="83">
        <f t="shared" si="1"/>
        <v>1185</v>
      </c>
      <c r="I36" s="72"/>
    </row>
    <row r="37" spans="2:9">
      <c r="D37" s="104" t="s">
        <v>94</v>
      </c>
      <c r="E37" s="105">
        <v>-633.1</v>
      </c>
      <c r="F37" s="83">
        <f t="shared" si="1"/>
        <v>-633.1</v>
      </c>
      <c r="I37" s="72"/>
    </row>
    <row r="38" spans="2:9">
      <c r="D38" s="104" t="s">
        <v>95</v>
      </c>
      <c r="E38" s="105">
        <v>134.87</v>
      </c>
      <c r="F38" s="83">
        <f t="shared" si="1"/>
        <v>134.87</v>
      </c>
      <c r="I38" s="72"/>
    </row>
    <row r="39" spans="2:9">
      <c r="D39" s="104" t="s">
        <v>96</v>
      </c>
      <c r="E39" s="105">
        <v>-17.309999999999999</v>
      </c>
      <c r="F39" s="83">
        <f t="shared" si="1"/>
        <v>-17.309999999999999</v>
      </c>
      <c r="I39" s="72"/>
    </row>
    <row r="40" spans="2:9">
      <c r="D40" s="104" t="s">
        <v>97</v>
      </c>
      <c r="E40" s="105">
        <v>309</v>
      </c>
      <c r="F40" s="83">
        <f t="shared" si="1"/>
        <v>309</v>
      </c>
      <c r="I40" s="72"/>
    </row>
    <row r="41" spans="2:9">
      <c r="D41" s="104" t="s">
        <v>98</v>
      </c>
      <c r="E41" s="105">
        <v>-21.56</v>
      </c>
      <c r="F41" s="83">
        <f t="shared" si="1"/>
        <v>-21.56</v>
      </c>
      <c r="I41" s="72"/>
    </row>
    <row r="42" spans="2:9">
      <c r="D42" s="104" t="s">
        <v>99</v>
      </c>
      <c r="E42" s="105">
        <v>122</v>
      </c>
      <c r="F42" s="83">
        <f t="shared" si="1"/>
        <v>122</v>
      </c>
      <c r="I42" s="72"/>
    </row>
    <row r="43" spans="2:9">
      <c r="D43" s="104" t="s">
        <v>100</v>
      </c>
      <c r="E43" s="105">
        <v>2.33</v>
      </c>
      <c r="F43" s="83">
        <f t="shared" si="1"/>
        <v>2.33</v>
      </c>
      <c r="I43" s="72"/>
    </row>
    <row r="44" spans="2:9">
      <c r="D44" s="104" t="s">
        <v>101</v>
      </c>
      <c r="E44" s="105">
        <v>31</v>
      </c>
      <c r="F44" s="83">
        <f t="shared" si="1"/>
        <v>31</v>
      </c>
      <c r="I44" s="72"/>
    </row>
    <row r="45" spans="2:9">
      <c r="D45" s="104" t="s">
        <v>102</v>
      </c>
      <c r="E45" s="105">
        <v>-3.28</v>
      </c>
      <c r="F45" s="83">
        <f t="shared" si="1"/>
        <v>-3.28</v>
      </c>
      <c r="I45" s="72"/>
    </row>
    <row r="46" spans="2:9">
      <c r="B46" s="74" t="s">
        <v>52</v>
      </c>
      <c r="D46" s="76" t="s">
        <v>53</v>
      </c>
      <c r="E46" s="73">
        <f>SUM(E22:E45)</f>
        <v>3210.85</v>
      </c>
      <c r="F46" s="73">
        <f>SUM(F22:F45)</f>
        <v>3210.85</v>
      </c>
      <c r="G46" s="73">
        <f>SUM(G22:G45)</f>
        <v>0</v>
      </c>
      <c r="H46" s="73">
        <f>SUM(H22:H45)</f>
        <v>0</v>
      </c>
      <c r="I46" s="72"/>
    </row>
    <row r="47" spans="2:9">
      <c r="B47" s="153">
        <f>E48-E46</f>
        <v>21458071.719999995</v>
      </c>
      <c r="C47" s="75" t="s">
        <v>13</v>
      </c>
      <c r="I47" s="72"/>
    </row>
    <row r="48" spans="2:9" ht="12.75">
      <c r="B48" s="69" t="s">
        <v>54</v>
      </c>
      <c r="C48" s="69"/>
      <c r="D48" s="76" t="s">
        <v>55</v>
      </c>
      <c r="E48" s="77">
        <f>SUM(E46,E20,E6,)</f>
        <v>21461282.569999997</v>
      </c>
      <c r="F48" s="77">
        <f>SUM(F46,F20,F6,)</f>
        <v>21461282.569999997</v>
      </c>
      <c r="G48" s="77">
        <f>SUM(G46,G20,G6,)</f>
        <v>0</v>
      </c>
      <c r="H48" s="77">
        <f>SUM(H46,H20,H6,)</f>
        <v>0</v>
      </c>
    </row>
    <row r="49" spans="2:9" hidden="1"/>
    <row r="51" spans="2:9" s="69" customFormat="1">
      <c r="B51" s="71" t="s">
        <v>29</v>
      </c>
      <c r="C51" s="71" t="s">
        <v>28</v>
      </c>
      <c r="D51" s="106" t="s">
        <v>60</v>
      </c>
      <c r="E51" s="107">
        <v>-117915.4</v>
      </c>
      <c r="F51" s="82">
        <v>0</v>
      </c>
      <c r="G51" s="82">
        <f>E51</f>
        <v>-117915.4</v>
      </c>
      <c r="H51" s="72">
        <v>0</v>
      </c>
    </row>
    <row r="52" spans="2:9">
      <c r="D52" s="104"/>
      <c r="E52" s="105"/>
      <c r="F52" s="82">
        <v>0</v>
      </c>
      <c r="G52" s="82">
        <f t="shared" ref="G52:G64" si="2">E52</f>
        <v>0</v>
      </c>
      <c r="H52" s="72">
        <v>0</v>
      </c>
    </row>
    <row r="53" spans="2:9">
      <c r="D53" s="104" t="s">
        <v>61</v>
      </c>
      <c r="E53" s="105">
        <v>5770509.2000000011</v>
      </c>
      <c r="F53" s="82">
        <v>0</v>
      </c>
      <c r="G53" s="82">
        <f t="shared" si="2"/>
        <v>5770509.2000000011</v>
      </c>
      <c r="H53" s="72">
        <v>0</v>
      </c>
    </row>
    <row r="54" spans="2:9">
      <c r="D54" s="104" t="s">
        <v>107</v>
      </c>
      <c r="E54" s="105">
        <v>-155.82999999999998</v>
      </c>
      <c r="F54" s="82">
        <v>0</v>
      </c>
      <c r="G54" s="82">
        <f t="shared" si="2"/>
        <v>-155.82999999999998</v>
      </c>
      <c r="H54" s="72">
        <v>0</v>
      </c>
      <c r="I54" s="72"/>
    </row>
    <row r="55" spans="2:9">
      <c r="C55" s="75"/>
      <c r="D55" s="104" t="s">
        <v>108</v>
      </c>
      <c r="E55" s="105">
        <v>-443.6</v>
      </c>
      <c r="F55" s="82">
        <v>0</v>
      </c>
      <c r="G55" s="82">
        <f t="shared" si="2"/>
        <v>-443.6</v>
      </c>
      <c r="H55" s="72">
        <v>0</v>
      </c>
      <c r="I55" s="72"/>
    </row>
    <row r="56" spans="2:9">
      <c r="C56" s="75" t="s">
        <v>13</v>
      </c>
      <c r="D56" s="104" t="s">
        <v>70</v>
      </c>
      <c r="E56" s="152">
        <v>-948.92</v>
      </c>
      <c r="F56" s="82">
        <v>0</v>
      </c>
      <c r="G56" s="82">
        <f t="shared" si="2"/>
        <v>-948.92</v>
      </c>
      <c r="H56" s="72">
        <v>0</v>
      </c>
      <c r="I56" s="72"/>
    </row>
    <row r="57" spans="2:9">
      <c r="C57" s="75"/>
      <c r="D57" s="104" t="s">
        <v>109</v>
      </c>
      <c r="E57" s="105">
        <v>783.92</v>
      </c>
      <c r="F57" s="82">
        <v>0</v>
      </c>
      <c r="G57" s="82">
        <f t="shared" ref="G57:G58" si="3">E57</f>
        <v>783.92</v>
      </c>
      <c r="H57" s="72">
        <v>0</v>
      </c>
      <c r="I57" s="75"/>
    </row>
    <row r="58" spans="2:9">
      <c r="D58" s="104" t="s">
        <v>110</v>
      </c>
      <c r="E58" s="105">
        <v>1242.81</v>
      </c>
      <c r="F58" s="82">
        <v>0</v>
      </c>
      <c r="G58" s="82">
        <f t="shared" si="3"/>
        <v>1242.81</v>
      </c>
      <c r="H58" s="72">
        <v>0</v>
      </c>
      <c r="I58" s="72"/>
    </row>
    <row r="59" spans="2:9">
      <c r="D59" s="104" t="s">
        <v>111</v>
      </c>
      <c r="E59" s="105">
        <v>-2470.33</v>
      </c>
      <c r="F59" s="82">
        <v>0</v>
      </c>
      <c r="G59" s="82">
        <f t="shared" si="2"/>
        <v>-2470.33</v>
      </c>
      <c r="H59" s="72">
        <v>0</v>
      </c>
      <c r="I59" s="72"/>
    </row>
    <row r="60" spans="2:9">
      <c r="D60" s="104" t="s">
        <v>112</v>
      </c>
      <c r="E60" s="105">
        <v>490.37</v>
      </c>
      <c r="F60" s="82">
        <v>0</v>
      </c>
      <c r="G60" s="82">
        <f t="shared" si="2"/>
        <v>490.37</v>
      </c>
      <c r="H60" s="72">
        <v>0</v>
      </c>
      <c r="I60" s="72"/>
    </row>
    <row r="61" spans="2:9">
      <c r="D61" s="104" t="s">
        <v>113</v>
      </c>
      <c r="E61" s="105">
        <v>627.41</v>
      </c>
      <c r="F61" s="82">
        <v>0</v>
      </c>
      <c r="G61" s="82">
        <f t="shared" si="2"/>
        <v>627.41</v>
      </c>
      <c r="H61" s="72">
        <v>0</v>
      </c>
      <c r="I61" s="72"/>
    </row>
    <row r="62" spans="2:9">
      <c r="D62" s="104" t="s">
        <v>104</v>
      </c>
      <c r="E62" s="105">
        <v>527.76</v>
      </c>
      <c r="F62" s="82"/>
      <c r="G62" s="82"/>
      <c r="I62" s="72"/>
    </row>
    <row r="63" spans="2:9">
      <c r="D63" s="104" t="s">
        <v>105</v>
      </c>
      <c r="E63" s="105">
        <v>189.81</v>
      </c>
      <c r="F63" s="82">
        <v>0</v>
      </c>
      <c r="G63" s="82">
        <f t="shared" si="2"/>
        <v>189.81</v>
      </c>
      <c r="H63" s="72">
        <v>0</v>
      </c>
      <c r="I63" s="72"/>
    </row>
    <row r="64" spans="2:9">
      <c r="D64" s="104" t="s">
        <v>106</v>
      </c>
      <c r="E64" s="105">
        <v>-201.37</v>
      </c>
      <c r="F64" s="82">
        <v>0</v>
      </c>
      <c r="G64" s="82">
        <f t="shared" si="2"/>
        <v>-201.37</v>
      </c>
      <c r="H64" s="72">
        <v>0</v>
      </c>
      <c r="I64" s="72"/>
    </row>
    <row r="65" spans="1:9">
      <c r="E65" s="73">
        <f>SUM(E51:E64)</f>
        <v>5652235.8300000001</v>
      </c>
      <c r="F65" s="73">
        <f>SUM(F51:F64)</f>
        <v>0</v>
      </c>
      <c r="G65" s="73">
        <f>SUM(G51:G64)</f>
        <v>5651708.0700000003</v>
      </c>
      <c r="H65" s="73">
        <f>SUM(H51:H64)</f>
        <v>0</v>
      </c>
      <c r="I65" s="72"/>
    </row>
    <row r="66" spans="1:9">
      <c r="I66" s="72"/>
    </row>
    <row r="67" spans="1:9" ht="12.75">
      <c r="A67" s="69"/>
      <c r="B67" s="69" t="s">
        <v>56</v>
      </c>
      <c r="C67" s="69"/>
      <c r="D67" s="76" t="s">
        <v>57</v>
      </c>
      <c r="E67" s="77">
        <f>SUM(E65)</f>
        <v>5652235.8300000001</v>
      </c>
      <c r="F67" s="77">
        <f>SUM(F65)</f>
        <v>0</v>
      </c>
      <c r="G67" s="160">
        <f>SUM(G65)</f>
        <v>5651708.0700000003</v>
      </c>
      <c r="H67" s="77">
        <f>SUM(H65)</f>
        <v>0</v>
      </c>
    </row>
    <row r="68" spans="1:9" ht="12.75">
      <c r="E68" s="78"/>
      <c r="F68" s="78"/>
      <c r="G68" s="78"/>
      <c r="H68" s="78"/>
    </row>
    <row r="69" spans="1:9" s="69" customFormat="1" ht="13.5" thickBot="1">
      <c r="A69" s="69" t="s">
        <v>30</v>
      </c>
      <c r="E69" s="79">
        <f>SUM(E67,E48)</f>
        <v>27113518.399999999</v>
      </c>
      <c r="F69" s="79">
        <f>SUM(F67,F48)</f>
        <v>21461282.569999997</v>
      </c>
      <c r="G69" s="79">
        <f>SUM(G67,G48)</f>
        <v>5651708.0700000003</v>
      </c>
      <c r="H69" s="79">
        <f>SUM(H67,H48)</f>
        <v>0</v>
      </c>
    </row>
    <row r="70" spans="1:9" ht="15.75" thickTop="1"/>
    <row r="71" spans="1:9" s="69" customFormat="1">
      <c r="A71" s="71"/>
      <c r="B71" s="71"/>
      <c r="C71" s="71"/>
      <c r="D71" s="71"/>
      <c r="E71" s="72"/>
      <c r="F71" s="72"/>
      <c r="G71" s="72"/>
      <c r="H71" s="72"/>
    </row>
  </sheetData>
  <pageMargins left="0.5" right="0.5" top="1" bottom="1" header="0.5" footer="0.5"/>
  <pageSetup scale="59" orientation="portrait" r:id="rId1"/>
  <headerFooter scaleWithDoc="0" alignWithMargins="0">
    <oddHeader>&amp;R&amp;"Times New Roman,Regular"Adjustment No. _______
Workpaper Ref. &amp;U&amp;A</oddHeader>
    <oddFooter>&amp;L&amp;"Times New Roman,Regular"&amp;8&amp;F&amp;R&amp;"Times New Roman,Regular"&amp;8Prep by: ____________     
          Date:  &amp;U&amp;D        &amp;U   Mgr. Review:__________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topLeftCell="A16" workbookViewId="0">
      <selection activeCell="F28" sqref="F28"/>
    </sheetView>
  </sheetViews>
  <sheetFormatPr defaultColWidth="9.140625" defaultRowHeight="15"/>
  <cols>
    <col min="1" max="2" width="9.140625" style="71"/>
    <col min="3" max="3" width="10" style="71" customWidth="1"/>
    <col min="4" max="4" width="42.28515625" style="71" bestFit="1" customWidth="1"/>
    <col min="5" max="5" width="6.28515625" style="71" customWidth="1"/>
    <col min="6" max="9" width="18.28515625" style="72" customWidth="1"/>
    <col min="10" max="16384" width="9.140625" style="71"/>
  </cols>
  <sheetData>
    <row r="1" spans="1:9">
      <c r="A1" s="69" t="s">
        <v>123</v>
      </c>
    </row>
    <row r="3" spans="1:9">
      <c r="F3" s="72" t="s">
        <v>18</v>
      </c>
      <c r="G3" s="72" t="s">
        <v>19</v>
      </c>
      <c r="H3" s="72" t="s">
        <v>20</v>
      </c>
      <c r="I3" s="72" t="s">
        <v>21</v>
      </c>
    </row>
    <row r="4" spans="1:9">
      <c r="A4" s="71" t="s">
        <v>22</v>
      </c>
      <c r="B4" s="71" t="s">
        <v>23</v>
      </c>
      <c r="C4" s="71" t="s">
        <v>24</v>
      </c>
      <c r="D4" s="71" t="s">
        <v>25</v>
      </c>
    </row>
    <row r="5" spans="1:9">
      <c r="A5" s="71" t="s">
        <v>26</v>
      </c>
      <c r="B5" s="71" t="s">
        <v>27</v>
      </c>
      <c r="C5" s="71" t="s">
        <v>28</v>
      </c>
      <c r="D5" s="80" t="s">
        <v>121</v>
      </c>
      <c r="F5" s="143">
        <v>51621.18</v>
      </c>
      <c r="G5" s="28">
        <f>F5</f>
        <v>51621.18</v>
      </c>
      <c r="H5" s="28">
        <v>0</v>
      </c>
      <c r="I5" s="72">
        <v>0</v>
      </c>
    </row>
    <row r="6" spans="1:9">
      <c r="D6" s="106" t="s">
        <v>122</v>
      </c>
      <c r="F6" s="143">
        <v>125251.93</v>
      </c>
      <c r="G6" s="28">
        <f>F6</f>
        <v>125251.93</v>
      </c>
      <c r="H6" s="28">
        <v>0</v>
      </c>
      <c r="I6" s="72">
        <v>0</v>
      </c>
    </row>
    <row r="7" spans="1:9">
      <c r="D7" s="106"/>
      <c r="F7" s="143">
        <v>0</v>
      </c>
      <c r="G7" s="28">
        <f>F7</f>
        <v>0</v>
      </c>
      <c r="H7" s="28">
        <v>0</v>
      </c>
      <c r="I7" s="72">
        <v>0</v>
      </c>
    </row>
    <row r="8" spans="1:9">
      <c r="D8" s="81"/>
      <c r="E8" s="76" t="s">
        <v>13</v>
      </c>
      <c r="F8" s="155">
        <f>SUM(F5:F7)</f>
        <v>176873.11</v>
      </c>
      <c r="G8" s="149">
        <f t="shared" ref="G8:I8" si="0">SUM(G5:G7)</f>
        <v>176873.11</v>
      </c>
      <c r="H8" s="30">
        <f t="shared" si="0"/>
        <v>0</v>
      </c>
      <c r="I8" s="30">
        <f t="shared" si="0"/>
        <v>0</v>
      </c>
    </row>
    <row r="9" spans="1:9">
      <c r="D9" s="81"/>
      <c r="F9" s="28"/>
      <c r="G9" s="28"/>
      <c r="H9" s="28"/>
      <c r="I9" s="142"/>
    </row>
    <row r="10" spans="1:9">
      <c r="B10" s="71" t="s">
        <v>29</v>
      </c>
      <c r="C10" s="71" t="s">
        <v>28</v>
      </c>
      <c r="D10" s="80" t="s">
        <v>121</v>
      </c>
      <c r="F10" s="143">
        <v>34414.120000000003</v>
      </c>
      <c r="G10" s="143">
        <v>0</v>
      </c>
      <c r="H10" s="143">
        <f>F10</f>
        <v>34414.120000000003</v>
      </c>
      <c r="I10" s="139">
        <v>0</v>
      </c>
    </row>
    <row r="11" spans="1:9">
      <c r="D11" s="106" t="s">
        <v>122</v>
      </c>
      <c r="F11" s="29">
        <v>83501.279999999999</v>
      </c>
      <c r="G11" s="29">
        <v>0</v>
      </c>
      <c r="H11" s="29">
        <f>F11</f>
        <v>83501.279999999999</v>
      </c>
      <c r="I11" s="72">
        <v>0</v>
      </c>
    </row>
    <row r="12" spans="1:9">
      <c r="D12" s="106"/>
      <c r="F12" s="29">
        <v>0</v>
      </c>
      <c r="G12" s="29">
        <v>0</v>
      </c>
      <c r="H12" s="29">
        <f>F12</f>
        <v>0</v>
      </c>
      <c r="I12" s="72">
        <v>0</v>
      </c>
    </row>
    <row r="13" spans="1:9">
      <c r="E13" s="76" t="s">
        <v>13</v>
      </c>
      <c r="F13" s="155">
        <f>SUM(F10:F12)</f>
        <v>117915.4</v>
      </c>
      <c r="G13" s="30">
        <f t="shared" ref="G13:I13" si="1">SUM(G10:G12)</f>
        <v>0</v>
      </c>
      <c r="H13" s="149">
        <f t="shared" si="1"/>
        <v>117915.4</v>
      </c>
      <c r="I13" s="30">
        <f t="shared" si="1"/>
        <v>0</v>
      </c>
    </row>
    <row r="14" spans="1:9">
      <c r="F14" s="28"/>
      <c r="G14" s="28"/>
      <c r="H14" s="28"/>
    </row>
    <row r="15" spans="1:9" ht="14.25" customHeight="1" thickBot="1">
      <c r="A15" s="71" t="s">
        <v>30</v>
      </c>
      <c r="F15" s="31">
        <f>SUM(F13,F8)</f>
        <v>294788.51</v>
      </c>
      <c r="G15" s="31">
        <f t="shared" ref="G15:I15" si="2">SUM(G13,G8)</f>
        <v>176873.11</v>
      </c>
      <c r="H15" s="31">
        <f t="shared" si="2"/>
        <v>117915.4</v>
      </c>
      <c r="I15" s="31">
        <f t="shared" si="2"/>
        <v>0</v>
      </c>
    </row>
    <row r="16" spans="1:9" ht="15.75" thickTop="1"/>
    <row r="21" spans="1:9">
      <c r="A21" s="25" t="s">
        <v>124</v>
      </c>
      <c r="B21" s="25"/>
      <c r="C21" s="25"/>
      <c r="D21" s="25"/>
      <c r="E21" s="25"/>
      <c r="F21" s="25"/>
      <c r="G21" s="25"/>
      <c r="H21" s="25"/>
    </row>
    <row r="22" spans="1:9">
      <c r="A22" s="25"/>
      <c r="B22" s="25"/>
      <c r="C22" s="25"/>
      <c r="D22" s="25"/>
      <c r="E22" s="25"/>
      <c r="F22" s="25"/>
      <c r="G22" s="25"/>
      <c r="H22" s="25"/>
    </row>
    <row r="23" spans="1:9">
      <c r="A23" s="25"/>
      <c r="B23" s="25"/>
      <c r="C23" s="25"/>
      <c r="D23" s="25"/>
      <c r="E23" s="25"/>
      <c r="F23" s="25"/>
      <c r="G23" s="25"/>
      <c r="H23" s="25"/>
    </row>
    <row r="24" spans="1:9">
      <c r="A24" s="128"/>
      <c r="B24" s="128"/>
      <c r="C24" s="128"/>
      <c r="D24" s="128"/>
      <c r="E24" s="81"/>
      <c r="F24" s="72" t="s">
        <v>18</v>
      </c>
      <c r="G24" s="130" t="s">
        <v>19</v>
      </c>
      <c r="H24" s="130" t="s">
        <v>20</v>
      </c>
      <c r="I24" s="130" t="s">
        <v>21</v>
      </c>
    </row>
    <row r="25" spans="1:9" ht="12.75">
      <c r="A25" s="131" t="s">
        <v>22</v>
      </c>
      <c r="B25" s="132" t="s">
        <v>23</v>
      </c>
      <c r="C25" s="132" t="s">
        <v>24</v>
      </c>
      <c r="D25" s="133" t="s">
        <v>25</v>
      </c>
      <c r="E25" s="81"/>
      <c r="F25" s="128"/>
      <c r="G25" s="128"/>
      <c r="H25" s="128"/>
      <c r="I25" s="128"/>
    </row>
    <row r="26" spans="1:9" ht="12.75">
      <c r="A26" s="131" t="s">
        <v>51</v>
      </c>
      <c r="B26" s="132" t="s">
        <v>27</v>
      </c>
      <c r="C26" s="132" t="s">
        <v>28</v>
      </c>
      <c r="D26" s="133" t="s">
        <v>59</v>
      </c>
      <c r="E26" s="81"/>
      <c r="F26" s="145">
        <v>2064906.85</v>
      </c>
      <c r="G26" s="134">
        <f>F26</f>
        <v>2064906.85</v>
      </c>
      <c r="H26" s="134">
        <v>0</v>
      </c>
      <c r="I26" s="134">
        <v>0</v>
      </c>
    </row>
    <row r="27" spans="1:9" ht="12.75">
      <c r="A27" s="131"/>
      <c r="B27" s="132"/>
      <c r="C27" s="132"/>
      <c r="D27" s="151" t="s">
        <v>75</v>
      </c>
      <c r="E27" s="135" t="s">
        <v>13</v>
      </c>
      <c r="F27" s="150">
        <v>66842.48</v>
      </c>
      <c r="G27" s="134">
        <f t="shared" ref="G27:G29" si="3">F27</f>
        <v>66842.48</v>
      </c>
      <c r="H27" s="134">
        <v>0</v>
      </c>
      <c r="I27" s="134">
        <v>0</v>
      </c>
    </row>
    <row r="28" spans="1:9" ht="12.75">
      <c r="A28" s="131"/>
      <c r="B28" s="132"/>
      <c r="C28" s="132"/>
      <c r="D28" s="133" t="s">
        <v>84</v>
      </c>
      <c r="E28" s="81"/>
      <c r="F28" s="145">
        <v>-124.25</v>
      </c>
      <c r="G28" s="134">
        <f t="shared" si="3"/>
        <v>-124.25</v>
      </c>
      <c r="H28" s="134">
        <v>0</v>
      </c>
      <c r="I28" s="134">
        <v>0</v>
      </c>
    </row>
    <row r="29" spans="1:9" ht="12.75">
      <c r="A29" s="131"/>
      <c r="B29" s="132"/>
      <c r="C29" s="132"/>
      <c r="D29" s="133" t="s">
        <v>88</v>
      </c>
      <c r="E29" s="81"/>
      <c r="F29" s="145">
        <v>363</v>
      </c>
      <c r="G29" s="134">
        <f t="shared" si="3"/>
        <v>363</v>
      </c>
      <c r="H29" s="134">
        <v>0</v>
      </c>
      <c r="I29" s="134">
        <v>0</v>
      </c>
    </row>
    <row r="30" spans="1:9" ht="12.75">
      <c r="A30" s="131"/>
      <c r="B30" s="132"/>
      <c r="C30" s="132"/>
      <c r="D30" s="136" t="s">
        <v>66</v>
      </c>
      <c r="E30" s="81"/>
      <c r="F30" s="146">
        <f>SUM(F26:F29)</f>
        <v>2131988.08</v>
      </c>
      <c r="G30" s="140">
        <f t="shared" ref="G30:I30" si="4">SUM(G26:G29)</f>
        <v>2131988.08</v>
      </c>
      <c r="H30" s="140">
        <f t="shared" si="4"/>
        <v>0</v>
      </c>
      <c r="I30" s="140">
        <f t="shared" si="4"/>
        <v>0</v>
      </c>
    </row>
    <row r="31" spans="1:9" ht="12.75">
      <c r="A31" s="131"/>
      <c r="B31" s="132"/>
      <c r="C31" s="132"/>
      <c r="D31" s="136"/>
      <c r="E31" s="81"/>
      <c r="F31" s="147"/>
      <c r="G31" s="137"/>
      <c r="H31" s="137"/>
      <c r="I31" s="137"/>
    </row>
    <row r="32" spans="1:9" ht="12.75">
      <c r="A32" s="131"/>
      <c r="B32" s="132" t="s">
        <v>29</v>
      </c>
      <c r="C32" s="132" t="s">
        <v>28</v>
      </c>
      <c r="D32" s="133" t="s">
        <v>61</v>
      </c>
      <c r="E32" s="81"/>
      <c r="F32" s="145">
        <v>896577.89</v>
      </c>
      <c r="G32" s="134">
        <v>0</v>
      </c>
      <c r="H32" s="134">
        <f>F32</f>
        <v>896577.89</v>
      </c>
      <c r="I32" s="134">
        <v>0</v>
      </c>
    </row>
    <row r="33" spans="1:9" ht="12.75">
      <c r="A33" s="131"/>
      <c r="B33" s="132"/>
      <c r="C33" s="132"/>
      <c r="D33" s="151" t="s">
        <v>103</v>
      </c>
      <c r="E33" s="135" t="s">
        <v>13</v>
      </c>
      <c r="F33" s="150">
        <v>-77.56</v>
      </c>
      <c r="G33" s="134">
        <v>0</v>
      </c>
      <c r="H33" s="134">
        <f>F33</f>
        <v>-77.56</v>
      </c>
      <c r="I33" s="134">
        <v>0</v>
      </c>
    </row>
    <row r="34" spans="1:9" ht="12.75">
      <c r="A34" s="131"/>
      <c r="B34" s="132"/>
      <c r="C34" s="132"/>
      <c r="D34" s="136" t="s">
        <v>66</v>
      </c>
      <c r="E34" s="81"/>
      <c r="F34" s="146">
        <f>SUM(F32:F33)</f>
        <v>896500.33</v>
      </c>
      <c r="G34" s="140">
        <f t="shared" ref="G34:I34" si="5">SUM(G32:G33)</f>
        <v>0</v>
      </c>
      <c r="H34" s="140">
        <f t="shared" si="5"/>
        <v>896500.33</v>
      </c>
      <c r="I34" s="140">
        <f t="shared" si="5"/>
        <v>0</v>
      </c>
    </row>
    <row r="35" spans="1:9" ht="12.75">
      <c r="A35" s="131"/>
      <c r="B35" s="138"/>
      <c r="C35" s="138"/>
      <c r="D35" s="138"/>
      <c r="E35" s="81"/>
      <c r="F35" s="147"/>
      <c r="G35" s="137"/>
      <c r="H35" s="137"/>
      <c r="I35" s="137"/>
    </row>
    <row r="36" spans="1:9" ht="13.5" thickBot="1">
      <c r="A36" s="129" t="s">
        <v>30</v>
      </c>
      <c r="B36" s="129"/>
      <c r="C36" s="129"/>
      <c r="D36" s="129"/>
      <c r="E36" s="81"/>
      <c r="F36" s="148">
        <f>F30+F34</f>
        <v>3028488.41</v>
      </c>
      <c r="G36" s="141">
        <f t="shared" ref="G36:I36" si="6">G30+G34</f>
        <v>2131988.08</v>
      </c>
      <c r="H36" s="141">
        <f t="shared" si="6"/>
        <v>896500.33</v>
      </c>
      <c r="I36" s="141">
        <f t="shared" si="6"/>
        <v>0</v>
      </c>
    </row>
    <row r="37" spans="1:9" ht="15.75" thickTop="1">
      <c r="A37" s="81"/>
      <c r="B37" s="81"/>
      <c r="C37" s="81"/>
      <c r="D37" s="81"/>
      <c r="E37" s="81"/>
      <c r="F37" s="139"/>
      <c r="G37" s="139"/>
      <c r="H37" s="139"/>
      <c r="I37" s="139"/>
    </row>
  </sheetData>
  <pageMargins left="0.75" right="0.83" top="1" bottom="1" header="0.5" footer="0.5"/>
  <pageSetup scale="78" orientation="landscape" r:id="rId1"/>
  <headerFooter scaleWithDoc="0" alignWithMargins="0">
    <oddHeader>&amp;R&amp;"Times New Roman,Regular"Adjustment No. _______
Workpaper Ref. &amp;U&amp;A</oddHeader>
    <oddFooter>&amp;L&amp;"Times New Roman,Regular"&amp;8&amp;F&amp;R&amp;"Times New Roman,Regular"&amp;8Prep by: ____________     
          Date:  &amp;U&amp;D        &amp;U   Mgr. Review:__________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U52"/>
  <sheetViews>
    <sheetView workbookViewId="0">
      <selection activeCell="O35" sqref="O35"/>
    </sheetView>
  </sheetViews>
  <sheetFormatPr defaultRowHeight="15"/>
  <cols>
    <col min="1" max="1" width="23" customWidth="1"/>
    <col min="2" max="2" width="9.5703125" customWidth="1"/>
    <col min="3" max="3" width="13.85546875" customWidth="1"/>
    <col min="4" max="15" width="13.140625" bestFit="1" customWidth="1"/>
  </cols>
  <sheetData>
    <row r="1" spans="1:229" s="6" customFormat="1" ht="18.75">
      <c r="A1" s="14" t="s">
        <v>12</v>
      </c>
      <c r="B1" s="15"/>
      <c r="C1" s="4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  <c r="BE1" s="16"/>
      <c r="BF1" s="16"/>
      <c r="BG1" s="16"/>
      <c r="BH1" s="16"/>
      <c r="BI1" s="16"/>
      <c r="BJ1" s="16"/>
      <c r="BK1" s="16"/>
      <c r="BL1" s="16"/>
      <c r="BM1" s="16"/>
      <c r="BN1" s="16"/>
      <c r="BO1" s="16"/>
      <c r="BP1" s="16"/>
      <c r="BQ1" s="16"/>
      <c r="BR1" s="16"/>
      <c r="BS1" s="16"/>
      <c r="BT1" s="16"/>
      <c r="BU1" s="16"/>
      <c r="BV1" s="16"/>
      <c r="BW1" s="16"/>
      <c r="BX1" s="16"/>
      <c r="BY1" s="16"/>
      <c r="BZ1" s="16"/>
      <c r="CA1" s="16"/>
      <c r="CB1" s="16"/>
      <c r="CC1" s="16"/>
      <c r="CD1" s="16"/>
      <c r="CE1" s="16"/>
      <c r="CF1" s="16"/>
      <c r="CG1" s="16"/>
      <c r="CH1" s="16"/>
      <c r="CI1" s="16"/>
      <c r="CJ1" s="16"/>
      <c r="CK1" s="16"/>
      <c r="CL1" s="16"/>
      <c r="CM1" s="16"/>
      <c r="CN1" s="16"/>
      <c r="CO1" s="16"/>
      <c r="CP1" s="16"/>
      <c r="CQ1" s="16"/>
      <c r="CR1" s="16"/>
      <c r="CS1" s="16"/>
      <c r="CT1" s="16"/>
      <c r="CU1" s="16"/>
      <c r="CV1" s="16"/>
      <c r="CW1" s="16"/>
      <c r="CX1" s="16"/>
      <c r="CY1" s="16"/>
      <c r="CZ1" s="16"/>
      <c r="DA1" s="16"/>
      <c r="DB1" s="16"/>
      <c r="DC1" s="16"/>
      <c r="DD1" s="16"/>
      <c r="DE1" s="16"/>
      <c r="DF1" s="16"/>
      <c r="DG1" s="16"/>
      <c r="DH1" s="16"/>
      <c r="DI1" s="16"/>
      <c r="DJ1" s="16"/>
      <c r="DK1" s="16"/>
      <c r="DL1" s="16"/>
      <c r="DM1" s="16"/>
      <c r="DN1" s="16"/>
      <c r="DO1" s="16"/>
      <c r="DP1" s="16"/>
      <c r="DQ1" s="16"/>
      <c r="DR1" s="16"/>
      <c r="DS1" s="16"/>
      <c r="DT1" s="16"/>
      <c r="DU1" s="16"/>
      <c r="DV1" s="16"/>
      <c r="DW1" s="16"/>
      <c r="DX1" s="16"/>
      <c r="DY1" s="16"/>
      <c r="DZ1" s="16"/>
      <c r="EA1" s="16"/>
      <c r="EB1" s="16"/>
      <c r="EC1" s="16"/>
      <c r="ED1" s="16"/>
      <c r="EE1" s="16"/>
      <c r="EF1" s="16"/>
      <c r="EG1" s="16"/>
      <c r="EH1" s="16"/>
      <c r="EI1" s="16"/>
      <c r="EJ1" s="16"/>
      <c r="EK1" s="16"/>
      <c r="EL1" s="16"/>
      <c r="EM1" s="16"/>
      <c r="EN1" s="16"/>
      <c r="EO1" s="16"/>
      <c r="EP1" s="16"/>
      <c r="EQ1" s="16"/>
      <c r="ER1" s="16"/>
      <c r="ES1" s="16"/>
      <c r="ET1" s="16"/>
      <c r="EU1" s="16"/>
      <c r="EV1" s="16"/>
      <c r="EW1" s="16"/>
      <c r="EX1" s="16"/>
      <c r="EY1" s="16"/>
      <c r="EZ1" s="16"/>
      <c r="FA1" s="16"/>
      <c r="FB1" s="16"/>
      <c r="FC1" s="16"/>
      <c r="FD1" s="16"/>
      <c r="FE1" s="16"/>
      <c r="FF1" s="16"/>
      <c r="FG1" s="16"/>
      <c r="FH1" s="16"/>
      <c r="FI1" s="16"/>
      <c r="FJ1" s="16"/>
      <c r="FK1" s="16"/>
      <c r="FL1" s="16"/>
      <c r="FM1" s="16"/>
      <c r="FN1" s="16"/>
      <c r="FO1" s="16"/>
      <c r="FP1" s="16"/>
      <c r="FQ1" s="16"/>
      <c r="FR1" s="16"/>
      <c r="FS1" s="16"/>
      <c r="FT1" s="16"/>
      <c r="FU1" s="16"/>
      <c r="FV1" s="16"/>
      <c r="FW1" s="16"/>
      <c r="FX1" s="16"/>
      <c r="FY1" s="16"/>
      <c r="FZ1" s="16"/>
      <c r="GA1" s="16"/>
      <c r="GB1" s="16"/>
      <c r="GC1" s="16"/>
      <c r="GD1" s="16"/>
      <c r="GE1" s="16"/>
      <c r="GF1" s="16"/>
      <c r="GG1" s="16"/>
      <c r="GH1" s="16"/>
      <c r="GI1" s="16"/>
      <c r="GJ1" s="16"/>
      <c r="GK1" s="16"/>
      <c r="GL1" s="16"/>
      <c r="GM1" s="16"/>
      <c r="GN1" s="16"/>
      <c r="GO1" s="16"/>
      <c r="GP1" s="16"/>
      <c r="GQ1" s="16"/>
      <c r="GR1" s="16"/>
      <c r="GS1" s="16"/>
      <c r="GT1" s="16"/>
      <c r="GU1" s="16"/>
      <c r="GV1" s="16"/>
      <c r="GW1" s="16"/>
      <c r="GX1" s="16"/>
      <c r="GY1" s="16"/>
      <c r="GZ1" s="16"/>
      <c r="HA1" s="16"/>
      <c r="HB1" s="16"/>
      <c r="HC1" s="16"/>
      <c r="HD1" s="16"/>
      <c r="HE1" s="16"/>
      <c r="HF1" s="16"/>
      <c r="HG1" s="16"/>
      <c r="HH1" s="16"/>
      <c r="HI1" s="16"/>
      <c r="HJ1" s="16"/>
      <c r="HK1" s="16"/>
      <c r="HL1" s="16"/>
      <c r="HM1" s="16"/>
      <c r="HN1" s="16"/>
      <c r="HO1" s="16"/>
      <c r="HP1" s="16"/>
      <c r="HQ1" s="16"/>
      <c r="HR1" s="16"/>
      <c r="HS1" s="16"/>
      <c r="HT1" s="16"/>
      <c r="HU1" s="16"/>
    </row>
    <row r="2" spans="1:229" s="6" customFormat="1" ht="12.75">
      <c r="A2" s="17" t="s">
        <v>11</v>
      </c>
      <c r="B2" s="18"/>
      <c r="C2" s="19" t="s">
        <v>17</v>
      </c>
      <c r="D2" s="87">
        <v>43496</v>
      </c>
      <c r="E2" s="87">
        <f>EDATE(D2,1)</f>
        <v>43524</v>
      </c>
      <c r="F2" s="87">
        <f t="shared" ref="F2:I2" si="0">EDATE(E2,1)</f>
        <v>43552</v>
      </c>
      <c r="G2" s="87">
        <f t="shared" si="0"/>
        <v>43583</v>
      </c>
      <c r="H2" s="87">
        <f t="shared" si="0"/>
        <v>43613</v>
      </c>
      <c r="I2" s="87">
        <f t="shared" si="0"/>
        <v>43644</v>
      </c>
      <c r="J2" s="87">
        <v>43677</v>
      </c>
      <c r="K2" s="87">
        <v>43708</v>
      </c>
      <c r="L2" s="87">
        <v>43738</v>
      </c>
      <c r="M2" s="87">
        <v>43769</v>
      </c>
      <c r="N2" s="87">
        <v>43799</v>
      </c>
      <c r="O2" s="87">
        <v>43830</v>
      </c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16"/>
      <c r="BN2" s="16"/>
      <c r="BO2" s="16"/>
      <c r="BP2" s="16"/>
      <c r="BQ2" s="16"/>
      <c r="BR2" s="16"/>
      <c r="BS2" s="16"/>
      <c r="BT2" s="16"/>
      <c r="BU2" s="16"/>
      <c r="BV2" s="16"/>
      <c r="BW2" s="16"/>
      <c r="BX2" s="16"/>
      <c r="BY2" s="16"/>
      <c r="BZ2" s="16"/>
      <c r="CA2" s="16"/>
      <c r="CB2" s="16"/>
      <c r="CC2" s="16"/>
      <c r="CD2" s="16"/>
      <c r="CE2" s="16"/>
      <c r="CF2" s="16"/>
      <c r="CG2" s="16"/>
      <c r="CH2" s="16"/>
      <c r="CI2" s="16"/>
      <c r="CJ2" s="16"/>
      <c r="CK2" s="16"/>
      <c r="CL2" s="16"/>
      <c r="CM2" s="16"/>
      <c r="CN2" s="16"/>
      <c r="CO2" s="16"/>
      <c r="CP2" s="16"/>
      <c r="CQ2" s="16"/>
      <c r="CR2" s="16"/>
      <c r="CS2" s="16"/>
      <c r="CT2" s="16"/>
      <c r="CU2" s="16"/>
      <c r="CV2" s="16"/>
      <c r="CW2" s="16"/>
      <c r="CX2" s="16"/>
      <c r="CY2" s="16"/>
      <c r="CZ2" s="16"/>
      <c r="DA2" s="16"/>
      <c r="DB2" s="16"/>
      <c r="DC2" s="16"/>
      <c r="DD2" s="16"/>
      <c r="DE2" s="16"/>
      <c r="DF2" s="16"/>
      <c r="DG2" s="16"/>
      <c r="DH2" s="16"/>
      <c r="DI2" s="16"/>
      <c r="DJ2" s="16"/>
      <c r="DK2" s="16"/>
      <c r="DL2" s="16"/>
      <c r="DM2" s="16"/>
      <c r="DN2" s="16"/>
      <c r="DO2" s="16"/>
      <c r="DP2" s="16"/>
      <c r="DQ2" s="16"/>
      <c r="DR2" s="16"/>
      <c r="DS2" s="16"/>
      <c r="DT2" s="16"/>
      <c r="DU2" s="16"/>
      <c r="DV2" s="16"/>
      <c r="DW2" s="16"/>
      <c r="DX2" s="16"/>
      <c r="DY2" s="16"/>
      <c r="DZ2" s="16"/>
      <c r="EA2" s="16"/>
      <c r="EB2" s="16"/>
      <c r="EC2" s="16"/>
      <c r="ED2" s="16"/>
      <c r="EE2" s="16"/>
      <c r="EF2" s="16"/>
      <c r="EG2" s="16"/>
      <c r="EH2" s="16"/>
      <c r="EI2" s="16"/>
      <c r="EJ2" s="16"/>
      <c r="EK2" s="16"/>
      <c r="EL2" s="16"/>
      <c r="EM2" s="16"/>
      <c r="EN2" s="16"/>
      <c r="EO2" s="16"/>
      <c r="EP2" s="16"/>
      <c r="EQ2" s="16"/>
      <c r="ER2" s="16"/>
      <c r="ES2" s="16"/>
      <c r="ET2" s="16"/>
      <c r="EU2" s="16"/>
      <c r="EV2" s="16"/>
      <c r="EW2" s="16"/>
      <c r="EX2" s="16"/>
      <c r="EY2" s="16"/>
      <c r="EZ2" s="16"/>
      <c r="FA2" s="16"/>
      <c r="FB2" s="16"/>
      <c r="FC2" s="16"/>
      <c r="FD2" s="16"/>
      <c r="FE2" s="16"/>
      <c r="FF2" s="16"/>
      <c r="FG2" s="16"/>
      <c r="FH2" s="16"/>
      <c r="FI2" s="16"/>
      <c r="FJ2" s="16"/>
      <c r="FK2" s="16"/>
      <c r="FL2" s="16"/>
      <c r="FM2" s="16"/>
      <c r="FN2" s="16"/>
      <c r="FO2" s="16"/>
      <c r="FP2" s="16"/>
      <c r="FQ2" s="16"/>
      <c r="FR2" s="16"/>
      <c r="FS2" s="16"/>
      <c r="FT2" s="16"/>
      <c r="FU2" s="16"/>
      <c r="FV2" s="16"/>
      <c r="FW2" s="16"/>
      <c r="FX2" s="16"/>
      <c r="FY2" s="16"/>
      <c r="FZ2" s="16"/>
      <c r="GA2" s="16"/>
      <c r="GB2" s="16"/>
      <c r="GC2" s="16"/>
      <c r="GD2" s="16"/>
      <c r="GE2" s="16"/>
      <c r="GF2" s="16"/>
      <c r="GG2" s="16"/>
      <c r="GH2" s="16"/>
      <c r="GI2" s="16"/>
      <c r="GJ2" s="16"/>
      <c r="GK2" s="16"/>
      <c r="GL2" s="16"/>
      <c r="GM2" s="16"/>
      <c r="GN2" s="16"/>
      <c r="GO2" s="16"/>
      <c r="GP2" s="16"/>
      <c r="GQ2" s="16"/>
      <c r="GR2" s="16"/>
      <c r="GS2" s="16"/>
      <c r="GT2" s="16"/>
      <c r="GU2" s="16"/>
      <c r="GV2" s="16"/>
      <c r="GW2" s="16"/>
      <c r="GX2" s="16"/>
      <c r="GY2" s="16"/>
      <c r="GZ2" s="16"/>
      <c r="HA2" s="16"/>
      <c r="HB2" s="16"/>
      <c r="HC2" s="16"/>
      <c r="HD2" s="16"/>
      <c r="HE2" s="16"/>
      <c r="HF2" s="16"/>
      <c r="HG2" s="16"/>
      <c r="HH2" s="16"/>
      <c r="HI2" s="16"/>
      <c r="HJ2" s="16"/>
      <c r="HK2" s="16"/>
      <c r="HL2" s="16"/>
      <c r="HM2" s="16"/>
      <c r="HN2" s="16"/>
      <c r="HO2" s="16"/>
      <c r="HP2" s="16"/>
      <c r="HQ2" s="16"/>
      <c r="HR2" s="16"/>
      <c r="HS2" s="16"/>
      <c r="HT2" s="16"/>
    </row>
    <row r="4" spans="1:229">
      <c r="A4" s="1" t="s">
        <v>0</v>
      </c>
      <c r="B4" s="2"/>
      <c r="D4" s="84"/>
      <c r="E4" s="84"/>
      <c r="F4" s="84"/>
      <c r="G4" s="84"/>
      <c r="H4" s="84"/>
      <c r="I4" s="84"/>
      <c r="J4" s="84"/>
      <c r="K4" s="84"/>
      <c r="L4" s="84"/>
    </row>
    <row r="5" spans="1:229">
      <c r="A5" s="3" t="s">
        <v>1</v>
      </c>
      <c r="B5" s="4"/>
      <c r="D5" s="84"/>
      <c r="E5" s="84"/>
      <c r="F5" s="84"/>
      <c r="G5" s="84"/>
      <c r="H5" s="84"/>
      <c r="I5" s="84"/>
      <c r="J5" s="84"/>
      <c r="K5" s="84"/>
      <c r="L5" s="84"/>
    </row>
    <row r="6" spans="1:229">
      <c r="A6" s="5" t="s">
        <v>73</v>
      </c>
      <c r="B6" s="4"/>
      <c r="C6" s="20">
        <f>SUM(D6:O6)</f>
        <v>561216084.94437277</v>
      </c>
      <c r="D6" s="94">
        <v>53176504.473270789</v>
      </c>
      <c r="E6" s="94">
        <v>50589927.8126757</v>
      </c>
      <c r="F6" s="94">
        <v>54206244.169676743</v>
      </c>
      <c r="G6" s="94">
        <v>43771457.010301299</v>
      </c>
      <c r="H6" s="88">
        <v>40764044.056826949</v>
      </c>
      <c r="I6" s="88">
        <v>41581746.980093092</v>
      </c>
      <c r="J6" s="88">
        <v>44005107.211321108</v>
      </c>
      <c r="K6" s="88">
        <v>46525453.517620035</v>
      </c>
      <c r="L6" s="88">
        <v>45096344.124393269</v>
      </c>
      <c r="M6" s="88">
        <v>42210326.037757292</v>
      </c>
      <c r="N6" s="88">
        <v>44857438.309057668</v>
      </c>
      <c r="O6" s="88">
        <v>54431491.241378792</v>
      </c>
    </row>
    <row r="7" spans="1:229">
      <c r="A7" s="5" t="s">
        <v>2</v>
      </c>
      <c r="B7" s="4"/>
      <c r="C7" s="88">
        <f t="shared" ref="C7:C8" si="1">SUM(D7:O7)</f>
        <v>1793401.5499999998</v>
      </c>
      <c r="D7" s="94">
        <v>145505.28</v>
      </c>
      <c r="E7" s="94">
        <v>36242.460000000006</v>
      </c>
      <c r="F7" s="94">
        <v>77262.83</v>
      </c>
      <c r="G7" s="94">
        <v>210606.41999999998</v>
      </c>
      <c r="H7" s="88">
        <v>43371.939999999995</v>
      </c>
      <c r="I7" s="88">
        <v>178153.9</v>
      </c>
      <c r="J7" s="88">
        <v>273474.28999999998</v>
      </c>
      <c r="K7" s="88">
        <v>170401.24</v>
      </c>
      <c r="L7" s="88">
        <v>184831.2</v>
      </c>
      <c r="M7" s="88">
        <v>101016.77</v>
      </c>
      <c r="N7" s="88">
        <v>179734.1</v>
      </c>
      <c r="O7" s="88">
        <v>192801.12</v>
      </c>
    </row>
    <row r="8" spans="1:229">
      <c r="A8" s="5" t="s">
        <v>3</v>
      </c>
      <c r="B8" s="4"/>
      <c r="C8" s="88">
        <f t="shared" si="1"/>
        <v>559422683.3943727</v>
      </c>
      <c r="D8" s="95">
        <f t="shared" ref="D8:O8" si="2">SUM(D6-D7)</f>
        <v>53030999.193270788</v>
      </c>
      <c r="E8" s="95">
        <f t="shared" si="2"/>
        <v>50553685.352675699</v>
      </c>
      <c r="F8" s="95">
        <f t="shared" si="2"/>
        <v>54128981.339676745</v>
      </c>
      <c r="G8" s="95">
        <f t="shared" si="2"/>
        <v>43560850.590301298</v>
      </c>
      <c r="H8" s="95">
        <f t="shared" si="2"/>
        <v>40720672.116826952</v>
      </c>
      <c r="I8" s="95">
        <f t="shared" si="2"/>
        <v>41403593.080093093</v>
      </c>
      <c r="J8" s="95">
        <f t="shared" si="2"/>
        <v>43731632.921321109</v>
      </c>
      <c r="K8" s="95">
        <f t="shared" si="2"/>
        <v>46355052.277620032</v>
      </c>
      <c r="L8" s="95">
        <f t="shared" si="2"/>
        <v>44911512.924393266</v>
      </c>
      <c r="M8" s="95">
        <f t="shared" si="2"/>
        <v>42109309.267757289</v>
      </c>
      <c r="N8" s="95">
        <f t="shared" si="2"/>
        <v>44677704.209057666</v>
      </c>
      <c r="O8" s="95">
        <f t="shared" si="2"/>
        <v>54238690.121378794</v>
      </c>
    </row>
    <row r="9" spans="1:229">
      <c r="A9" s="6"/>
      <c r="B9" s="7"/>
      <c r="C9" s="21"/>
      <c r="D9" s="96"/>
      <c r="E9" s="97"/>
      <c r="F9" s="96"/>
      <c r="G9" s="96"/>
      <c r="H9" s="89"/>
      <c r="I9" s="89"/>
      <c r="J9" s="89"/>
      <c r="K9" s="89"/>
      <c r="L9" s="89"/>
      <c r="M9" s="89"/>
      <c r="N9" s="89"/>
      <c r="O9" s="89"/>
    </row>
    <row r="10" spans="1:229">
      <c r="A10" s="8" t="s">
        <v>4</v>
      </c>
      <c r="B10" s="9">
        <v>3.8733999999999998E-2</v>
      </c>
      <c r="C10" s="22">
        <f>SUM(D10:O10)</f>
        <v>21668678.218597636</v>
      </c>
      <c r="D10" s="90">
        <f t="shared" ref="D10:L10" si="3">D8*$B$10</f>
        <v>2054102.7227521506</v>
      </c>
      <c r="E10" s="90">
        <f>E8*$B$10</f>
        <v>1958146.4484505404</v>
      </c>
      <c r="F10" s="90">
        <f t="shared" si="3"/>
        <v>2096631.9632110388</v>
      </c>
      <c r="G10" s="90">
        <f t="shared" si="3"/>
        <v>1687285.9867647304</v>
      </c>
      <c r="H10" s="90">
        <f t="shared" si="3"/>
        <v>1577274.513773175</v>
      </c>
      <c r="I10" s="90">
        <f t="shared" si="3"/>
        <v>1603726.7743643257</v>
      </c>
      <c r="J10" s="90">
        <f t="shared" si="3"/>
        <v>1693901.0695744518</v>
      </c>
      <c r="K10" s="90">
        <f t="shared" si="3"/>
        <v>1795516.5949213342</v>
      </c>
      <c r="L10" s="90">
        <f t="shared" si="3"/>
        <v>1739602.5416134486</v>
      </c>
      <c r="M10" s="90">
        <f t="shared" ref="M10:O10" si="4">M8*$B$10</f>
        <v>1631061.9851773106</v>
      </c>
      <c r="N10" s="90">
        <f t="shared" si="4"/>
        <v>1730546.1948336395</v>
      </c>
      <c r="O10" s="90">
        <f t="shared" si="4"/>
        <v>2100881.4231614862</v>
      </c>
    </row>
    <row r="11" spans="1:229">
      <c r="A11" s="10" t="s">
        <v>5</v>
      </c>
      <c r="B11" s="27" t="s">
        <v>13</v>
      </c>
      <c r="C11" s="156">
        <f t="shared" ref="C11:C14" si="5">SUM(D11:O11)</f>
        <v>-1841624.08</v>
      </c>
      <c r="D11" s="91">
        <v>0</v>
      </c>
      <c r="E11" s="91">
        <v>0</v>
      </c>
      <c r="F11" s="91">
        <v>-42537.06</v>
      </c>
      <c r="G11" s="91">
        <v>0</v>
      </c>
      <c r="H11" s="91">
        <v>0</v>
      </c>
      <c r="I11" s="91">
        <v>-1097.04</v>
      </c>
      <c r="J11" s="91">
        <v>0</v>
      </c>
      <c r="K11" s="91">
        <v>0</v>
      </c>
      <c r="L11" s="91">
        <v>-1797989.98</v>
      </c>
      <c r="M11" s="91">
        <v>0</v>
      </c>
      <c r="N11" s="91">
        <v>0</v>
      </c>
      <c r="O11" s="91">
        <v>0</v>
      </c>
    </row>
    <row r="12" spans="1:229" s="84" customFormat="1">
      <c r="A12" s="10" t="s">
        <v>72</v>
      </c>
      <c r="B12" s="27" t="s">
        <v>13</v>
      </c>
      <c r="C12" s="156">
        <f t="shared" si="5"/>
        <v>-607039.56999999995</v>
      </c>
      <c r="D12" s="91">
        <v>-15606.86</v>
      </c>
      <c r="E12" s="91">
        <v>-23861.23</v>
      </c>
      <c r="F12" s="91">
        <v>-21613.25</v>
      </c>
      <c r="G12" s="91">
        <v>-64691.05</v>
      </c>
      <c r="H12" s="91">
        <v>-56731.91</v>
      </c>
      <c r="I12" s="91">
        <v>-76005.06</v>
      </c>
      <c r="J12" s="91">
        <v>-73152.25</v>
      </c>
      <c r="K12" s="91">
        <v>-76947.26999999999</v>
      </c>
      <c r="L12" s="91">
        <v>-70190.63</v>
      </c>
      <c r="M12" s="91">
        <v>-47121.09</v>
      </c>
      <c r="N12" s="91">
        <v>-48941.38</v>
      </c>
      <c r="O12" s="91">
        <v>-32177.59</v>
      </c>
    </row>
    <row r="13" spans="1:229" s="84" customFormat="1">
      <c r="A13" s="10" t="s">
        <v>74</v>
      </c>
      <c r="B13" s="27" t="s">
        <v>13</v>
      </c>
      <c r="C13" s="103">
        <f t="shared" si="5"/>
        <v>-1552.54</v>
      </c>
      <c r="D13" s="91">
        <v>0</v>
      </c>
      <c r="E13" s="91">
        <v>0</v>
      </c>
      <c r="F13" s="91">
        <v>-1552.54</v>
      </c>
      <c r="G13" s="91">
        <v>0</v>
      </c>
      <c r="H13" s="91">
        <v>0</v>
      </c>
      <c r="I13" s="91">
        <v>0</v>
      </c>
      <c r="J13" s="91">
        <v>0</v>
      </c>
      <c r="K13" s="91">
        <v>0</v>
      </c>
      <c r="L13" s="91">
        <v>0</v>
      </c>
      <c r="M13" s="91">
        <v>0</v>
      </c>
      <c r="N13" s="91">
        <v>0</v>
      </c>
      <c r="O13" s="91">
        <v>0</v>
      </c>
    </row>
    <row r="14" spans="1:229">
      <c r="A14" s="5" t="s">
        <v>6</v>
      </c>
      <c r="B14" s="27" t="s">
        <v>13</v>
      </c>
      <c r="C14" s="103">
        <f t="shared" si="5"/>
        <v>-176873.10600000003</v>
      </c>
      <c r="D14" s="92">
        <v>0</v>
      </c>
      <c r="E14" s="92">
        <v>0</v>
      </c>
      <c r="F14" s="92">
        <v>0</v>
      </c>
      <c r="G14" s="92">
        <v>0</v>
      </c>
      <c r="H14" s="91">
        <v>0</v>
      </c>
      <c r="I14" s="91">
        <v>0</v>
      </c>
      <c r="J14" s="92">
        <v>-125251.92600000001</v>
      </c>
      <c r="K14" s="92">
        <v>-51621.180000000008</v>
      </c>
      <c r="L14" s="92">
        <v>0</v>
      </c>
      <c r="M14" s="92">
        <v>0</v>
      </c>
      <c r="N14" s="91">
        <v>0</v>
      </c>
      <c r="O14" s="91">
        <v>0</v>
      </c>
    </row>
    <row r="15" spans="1:229" ht="15.75" thickBot="1">
      <c r="A15" s="12" t="s">
        <v>7</v>
      </c>
      <c r="B15" s="27"/>
      <c r="C15" s="154">
        <f>SUM(D15:O15)</f>
        <v>19041588.922597632</v>
      </c>
      <c r="D15" s="93">
        <f>SUM(D10:D14)</f>
        <v>2038495.8627521505</v>
      </c>
      <c r="E15" s="93">
        <f t="shared" ref="E15:L15" si="6">SUM(E10:E14)</f>
        <v>1934285.2184505404</v>
      </c>
      <c r="F15" s="93">
        <f t="shared" si="6"/>
        <v>2030929.1132110388</v>
      </c>
      <c r="G15" s="93">
        <f t="shared" si="6"/>
        <v>1622594.9367647304</v>
      </c>
      <c r="H15" s="93">
        <f t="shared" si="6"/>
        <v>1520542.603773175</v>
      </c>
      <c r="I15" s="93">
        <f t="shared" si="6"/>
        <v>1526624.6743643256</v>
      </c>
      <c r="J15" s="93">
        <f t="shared" si="6"/>
        <v>1495496.8935744518</v>
      </c>
      <c r="K15" s="93">
        <f t="shared" si="6"/>
        <v>1666948.1449213342</v>
      </c>
      <c r="L15" s="93">
        <f t="shared" si="6"/>
        <v>-128578.06838655134</v>
      </c>
      <c r="M15" s="93">
        <f t="shared" ref="M15:O15" si="7">SUM(M10:M14)</f>
        <v>1583940.8951773106</v>
      </c>
      <c r="N15" s="93">
        <f t="shared" si="7"/>
        <v>1681604.8148336397</v>
      </c>
      <c r="O15" s="93">
        <f t="shared" si="7"/>
        <v>2068703.8331614861</v>
      </c>
    </row>
    <row r="16" spans="1:229" ht="15.75" thickTop="1">
      <c r="A16" s="6"/>
      <c r="B16" s="7"/>
      <c r="C16" s="26"/>
      <c r="D16" s="26" t="s">
        <v>13</v>
      </c>
      <c r="E16" s="26" t="s">
        <v>13</v>
      </c>
      <c r="F16" s="26" t="s">
        <v>13</v>
      </c>
      <c r="G16" s="26" t="s">
        <v>13</v>
      </c>
      <c r="H16" s="26" t="s">
        <v>13</v>
      </c>
      <c r="I16" s="26" t="s">
        <v>13</v>
      </c>
      <c r="J16" s="26" t="s">
        <v>13</v>
      </c>
      <c r="K16" s="26" t="s">
        <v>13</v>
      </c>
      <c r="L16" s="26" t="s">
        <v>13</v>
      </c>
      <c r="M16" s="26" t="s">
        <v>13</v>
      </c>
      <c r="N16" s="26" t="s">
        <v>13</v>
      </c>
      <c r="O16" s="26" t="s">
        <v>13</v>
      </c>
    </row>
    <row r="17" spans="1:15">
      <c r="A17" s="3" t="s">
        <v>8</v>
      </c>
      <c r="B17" s="4"/>
      <c r="C17" s="16"/>
      <c r="D17" s="86"/>
      <c r="E17" s="98"/>
      <c r="F17" s="86"/>
      <c r="G17" s="86"/>
      <c r="H17" s="85"/>
      <c r="I17" s="85"/>
      <c r="J17" s="85"/>
      <c r="K17" s="85"/>
      <c r="L17" s="85"/>
      <c r="M17" s="85"/>
      <c r="N17" s="85"/>
      <c r="O17" s="85"/>
    </row>
    <row r="18" spans="1:15">
      <c r="A18" s="5" t="s">
        <v>73</v>
      </c>
      <c r="B18" s="4"/>
      <c r="C18" s="23">
        <f>SUM(D18:O18)</f>
        <v>150042994.133946</v>
      </c>
      <c r="D18" s="94">
        <v>19992420.463914849</v>
      </c>
      <c r="E18" s="94">
        <v>20694436.181817241</v>
      </c>
      <c r="F18" s="94">
        <v>22381436.2715161</v>
      </c>
      <c r="G18" s="94">
        <v>12401721.242139148</v>
      </c>
      <c r="H18" s="88">
        <v>7974022.5186500503</v>
      </c>
      <c r="I18" s="88">
        <v>5289678.6320976112</v>
      </c>
      <c r="J18" s="88">
        <v>4869910.8800934581</v>
      </c>
      <c r="K18" s="88">
        <v>4536879.6986604361</v>
      </c>
      <c r="L18" s="88">
        <v>4798124.7908515064</v>
      </c>
      <c r="M18" s="88">
        <v>9001987.9655867089</v>
      </c>
      <c r="N18" s="88">
        <v>15218231.074257528</v>
      </c>
      <c r="O18" s="88">
        <v>22884144.414361369</v>
      </c>
    </row>
    <row r="19" spans="1:15">
      <c r="A19" s="5" t="s">
        <v>2</v>
      </c>
      <c r="B19" s="4"/>
      <c r="C19" s="23">
        <f t="shared" ref="C19:C20" si="8">SUM(D19:O19)</f>
        <v>224131.72</v>
      </c>
      <c r="D19" s="94">
        <v>8056.3000000000011</v>
      </c>
      <c r="E19" s="94">
        <v>-8148.1399999999994</v>
      </c>
      <c r="F19" s="94">
        <v>-407.32000000000022</v>
      </c>
      <c r="G19" s="94">
        <v>20024.86</v>
      </c>
      <c r="H19" s="88">
        <v>23539.78</v>
      </c>
      <c r="I19" s="88">
        <v>33715.64</v>
      </c>
      <c r="J19" s="88">
        <v>59598.169999999991</v>
      </c>
      <c r="K19" s="88">
        <v>32470.890000000003</v>
      </c>
      <c r="L19" s="88">
        <v>25081.37</v>
      </c>
      <c r="M19" s="88">
        <v>11437.039999999999</v>
      </c>
      <c r="N19" s="88">
        <v>2888.35</v>
      </c>
      <c r="O19" s="88">
        <v>15874.779999999999</v>
      </c>
    </row>
    <row r="20" spans="1:15">
      <c r="A20" s="5" t="s">
        <v>3</v>
      </c>
      <c r="B20" s="27"/>
      <c r="C20" s="23">
        <f t="shared" si="8"/>
        <v>149818862.41394603</v>
      </c>
      <c r="D20" s="95">
        <f t="shared" ref="D20:O20" si="9">SUM(D18-D19)</f>
        <v>19984364.163914848</v>
      </c>
      <c r="E20" s="95">
        <f t="shared" si="9"/>
        <v>20702584.321817242</v>
      </c>
      <c r="F20" s="95">
        <f t="shared" si="9"/>
        <v>22381843.5915161</v>
      </c>
      <c r="G20" s="95">
        <f t="shared" si="9"/>
        <v>12381696.382139148</v>
      </c>
      <c r="H20" s="95">
        <f t="shared" si="9"/>
        <v>7950482.73865005</v>
      </c>
      <c r="I20" s="95">
        <f t="shared" si="9"/>
        <v>5255962.9920976115</v>
      </c>
      <c r="J20" s="95">
        <f t="shared" si="9"/>
        <v>4810312.7100934582</v>
      </c>
      <c r="K20" s="95">
        <f t="shared" si="9"/>
        <v>4504408.8086604364</v>
      </c>
      <c r="L20" s="95">
        <f t="shared" si="9"/>
        <v>4773043.4208515063</v>
      </c>
      <c r="M20" s="95">
        <f t="shared" si="9"/>
        <v>8990550.9255867098</v>
      </c>
      <c r="N20" s="95">
        <f t="shared" si="9"/>
        <v>15215342.724257529</v>
      </c>
      <c r="O20" s="95">
        <f t="shared" si="9"/>
        <v>22868269.634361368</v>
      </c>
    </row>
    <row r="21" spans="1:15">
      <c r="A21" s="6"/>
      <c r="B21" s="7"/>
      <c r="C21" s="24"/>
      <c r="D21" s="96"/>
      <c r="E21" s="97"/>
      <c r="F21" s="96"/>
      <c r="G21" s="96"/>
      <c r="H21" s="89"/>
      <c r="I21" s="89"/>
      <c r="J21" s="89"/>
      <c r="K21" s="89"/>
      <c r="L21" s="89"/>
      <c r="M21" s="89"/>
      <c r="N21" s="89"/>
      <c r="O21" s="89"/>
    </row>
    <row r="22" spans="1:15">
      <c r="A22" s="8" t="s">
        <v>4</v>
      </c>
      <c r="B22" s="11">
        <v>3.8519999999999999E-2</v>
      </c>
      <c r="C22" s="22">
        <f>SUM(D22:O22)</f>
        <v>5771022.5801851992</v>
      </c>
      <c r="D22" s="90">
        <f t="shared" ref="D22:L22" si="10">$B$22*D20</f>
        <v>769797.70759399992</v>
      </c>
      <c r="E22" s="90">
        <f t="shared" si="10"/>
        <v>797463.54807640007</v>
      </c>
      <c r="F22" s="90">
        <f t="shared" si="10"/>
        <v>862148.61514520016</v>
      </c>
      <c r="G22" s="90">
        <f t="shared" si="10"/>
        <v>476942.94463999994</v>
      </c>
      <c r="H22" s="90">
        <f t="shared" si="10"/>
        <v>306252.59509279992</v>
      </c>
      <c r="I22" s="90">
        <f t="shared" si="10"/>
        <v>202459.69445559999</v>
      </c>
      <c r="J22" s="90">
        <f t="shared" si="10"/>
        <v>185293.2455928</v>
      </c>
      <c r="K22" s="90">
        <f t="shared" si="10"/>
        <v>173509.82730960002</v>
      </c>
      <c r="L22" s="90">
        <f t="shared" si="10"/>
        <v>183857.63257120003</v>
      </c>
      <c r="M22" s="90">
        <f t="shared" ref="M22:O22" si="11">$B$22*M20</f>
        <v>346316.02165360004</v>
      </c>
      <c r="N22" s="90">
        <f t="shared" si="11"/>
        <v>586095.00173839997</v>
      </c>
      <c r="O22" s="90">
        <f t="shared" si="11"/>
        <v>880885.74631559988</v>
      </c>
    </row>
    <row r="23" spans="1:15">
      <c r="A23" s="5" t="s">
        <v>9</v>
      </c>
      <c r="B23" s="27" t="s">
        <v>13</v>
      </c>
      <c r="C23" s="103">
        <f>SUM(D23:O23)</f>
        <v>-117915.40000000001</v>
      </c>
      <c r="D23" s="92">
        <v>0</v>
      </c>
      <c r="E23" s="99">
        <v>0</v>
      </c>
      <c r="F23" s="100">
        <v>0</v>
      </c>
      <c r="G23" s="100">
        <v>0</v>
      </c>
      <c r="H23" s="100">
        <v>0</v>
      </c>
      <c r="I23" s="91">
        <v>0</v>
      </c>
      <c r="J23" s="92">
        <v>-83501.279999999999</v>
      </c>
      <c r="K23" s="100">
        <v>-34414.12000000001</v>
      </c>
      <c r="L23" s="144">
        <v>0</v>
      </c>
      <c r="M23" s="91">
        <v>0</v>
      </c>
      <c r="N23" s="91">
        <v>0</v>
      </c>
      <c r="O23" s="91">
        <v>0</v>
      </c>
    </row>
    <row r="24" spans="1:15" ht="15.75" thickBot="1">
      <c r="A24" s="12" t="s">
        <v>10</v>
      </c>
      <c r="B24" s="13"/>
      <c r="C24" s="154">
        <f>SUM(D24:O24)</f>
        <v>5653107.1801852006</v>
      </c>
      <c r="D24" s="93">
        <f t="shared" ref="D24:L24" si="12">SUM(D22:D23)</f>
        <v>769797.70759399992</v>
      </c>
      <c r="E24" s="93">
        <f t="shared" si="12"/>
        <v>797463.54807640007</v>
      </c>
      <c r="F24" s="93">
        <f t="shared" si="12"/>
        <v>862148.61514520016</v>
      </c>
      <c r="G24" s="93">
        <f t="shared" si="12"/>
        <v>476942.94463999994</v>
      </c>
      <c r="H24" s="93">
        <f t="shared" si="12"/>
        <v>306252.59509279992</v>
      </c>
      <c r="I24" s="93">
        <f t="shared" si="12"/>
        <v>202459.69445559999</v>
      </c>
      <c r="J24" s="93">
        <f t="shared" si="12"/>
        <v>101791.9655928</v>
      </c>
      <c r="K24" s="93">
        <f t="shared" si="12"/>
        <v>139095.70730960002</v>
      </c>
      <c r="L24" s="93">
        <f t="shared" si="12"/>
        <v>183857.63257120003</v>
      </c>
      <c r="M24" s="93">
        <f t="shared" ref="M24:O24" si="13">SUM(M22:M23)</f>
        <v>346316.02165360004</v>
      </c>
      <c r="N24" s="93">
        <f t="shared" si="13"/>
        <v>586095.00173839997</v>
      </c>
      <c r="O24" s="93">
        <f t="shared" si="13"/>
        <v>880885.74631559988</v>
      </c>
    </row>
    <row r="25" spans="1:15" ht="15.75" thickTop="1">
      <c r="C25" s="26"/>
      <c r="D25" s="26" t="s">
        <v>13</v>
      </c>
      <c r="E25" s="26" t="s">
        <v>13</v>
      </c>
      <c r="F25" s="26" t="s">
        <v>13</v>
      </c>
      <c r="G25" s="26" t="s">
        <v>13</v>
      </c>
      <c r="H25" s="26" t="s">
        <v>13</v>
      </c>
      <c r="I25" s="26" t="s">
        <v>13</v>
      </c>
      <c r="J25" s="26" t="s">
        <v>13</v>
      </c>
      <c r="K25" s="26" t="s">
        <v>13</v>
      </c>
      <c r="L25" s="26" t="s">
        <v>13</v>
      </c>
      <c r="M25" s="26" t="s">
        <v>13</v>
      </c>
      <c r="N25" s="26" t="s">
        <v>13</v>
      </c>
      <c r="O25" s="26" t="s">
        <v>13</v>
      </c>
    </row>
    <row r="26" spans="1:15">
      <c r="C26" s="25"/>
      <c r="D26" s="25"/>
      <c r="E26" s="25"/>
      <c r="F26" s="25"/>
      <c r="G26" s="25"/>
      <c r="H26" s="25"/>
      <c r="I26" s="25"/>
      <c r="J26" s="25"/>
      <c r="K26" s="25"/>
      <c r="L26" s="25"/>
    </row>
    <row r="27" spans="1:15">
      <c r="C27" s="25"/>
      <c r="D27" s="25"/>
      <c r="E27" s="25"/>
      <c r="F27" s="25"/>
      <c r="G27" s="25"/>
      <c r="H27" s="25"/>
      <c r="I27" s="25"/>
      <c r="J27" s="25"/>
      <c r="K27" s="25"/>
      <c r="L27" s="25"/>
    </row>
    <row r="28" spans="1:15">
      <c r="C28" s="127"/>
      <c r="D28" s="127"/>
      <c r="E28" s="127"/>
      <c r="F28" s="127"/>
      <c r="G28" s="127"/>
      <c r="H28" s="127"/>
      <c r="I28" s="127"/>
      <c r="J28" s="127"/>
      <c r="K28" s="127"/>
      <c r="L28" s="127"/>
      <c r="M28" s="127"/>
      <c r="N28" s="127"/>
      <c r="O28" s="127"/>
    </row>
    <row r="29" spans="1:15">
      <c r="C29" s="127"/>
      <c r="D29" s="127"/>
      <c r="E29" s="127"/>
      <c r="F29" s="127"/>
      <c r="G29" s="127"/>
      <c r="H29" s="127"/>
      <c r="I29" s="127"/>
      <c r="J29" s="127"/>
      <c r="K29" s="127"/>
      <c r="L29" s="127"/>
      <c r="M29" s="28"/>
      <c r="N29" s="28"/>
      <c r="O29" s="28"/>
    </row>
    <row r="30" spans="1:15">
      <c r="C30" s="28"/>
      <c r="D30" s="127"/>
      <c r="E30" s="127"/>
      <c r="F30" s="127"/>
      <c r="G30" s="127"/>
      <c r="H30" s="127"/>
      <c r="I30" s="127"/>
      <c r="J30" s="127"/>
      <c r="K30" s="127"/>
      <c r="L30" s="127"/>
      <c r="M30" s="28"/>
      <c r="N30" s="28"/>
      <c r="O30" s="28"/>
    </row>
    <row r="31" spans="1:15" s="84" customFormat="1">
      <c r="C31" s="127"/>
      <c r="D31" s="127"/>
      <c r="E31" s="127"/>
      <c r="F31" s="127"/>
      <c r="G31" s="127"/>
      <c r="H31" s="127"/>
      <c r="I31" s="127"/>
      <c r="J31" s="127"/>
      <c r="K31" s="127"/>
      <c r="L31" s="127"/>
      <c r="M31" s="127"/>
      <c r="N31" s="127"/>
      <c r="O31" s="127"/>
    </row>
    <row r="32" spans="1:15" s="84" customFormat="1">
      <c r="C32" s="127"/>
      <c r="D32" s="127"/>
      <c r="E32" s="127"/>
      <c r="F32" s="127"/>
      <c r="G32" s="127"/>
      <c r="H32" s="127"/>
      <c r="I32" s="127"/>
      <c r="J32" s="127"/>
      <c r="K32" s="127"/>
      <c r="L32" s="127"/>
      <c r="M32" s="127"/>
      <c r="N32" s="127"/>
      <c r="O32" s="127"/>
    </row>
    <row r="33" spans="1:15">
      <c r="C33" s="28"/>
      <c r="D33" s="28"/>
      <c r="E33" s="127"/>
      <c r="F33" s="127"/>
      <c r="G33" s="28"/>
      <c r="H33" s="28"/>
      <c r="I33" s="28"/>
      <c r="J33" s="28"/>
      <c r="K33" s="28"/>
      <c r="L33" s="28"/>
      <c r="M33" s="28"/>
      <c r="N33" s="28"/>
      <c r="O33" s="28"/>
    </row>
    <row r="34" spans="1:15">
      <c r="A34" s="84"/>
      <c r="B34" s="84"/>
      <c r="C34" s="28"/>
      <c r="D34" s="28"/>
      <c r="E34" s="127"/>
      <c r="F34" s="127"/>
      <c r="G34" s="127"/>
      <c r="H34" s="127"/>
      <c r="I34" s="127"/>
      <c r="J34" s="127"/>
      <c r="K34" s="127"/>
      <c r="L34" s="127"/>
      <c r="M34" s="127"/>
      <c r="N34" s="127"/>
      <c r="O34" s="127"/>
    </row>
    <row r="35" spans="1:15">
      <c r="A35" s="84"/>
      <c r="B35" s="84"/>
      <c r="C35" s="28"/>
      <c r="D35" s="28"/>
      <c r="E35" s="127"/>
      <c r="F35" s="127"/>
      <c r="G35" s="28"/>
      <c r="H35" s="28"/>
      <c r="I35" s="28"/>
      <c r="J35" s="28"/>
      <c r="K35" s="28"/>
      <c r="L35" s="28"/>
      <c r="M35" s="28"/>
      <c r="N35" s="28"/>
      <c r="O35" s="28"/>
    </row>
    <row r="36" spans="1:15">
      <c r="E36" s="25"/>
      <c r="F36" s="25"/>
    </row>
    <row r="37" spans="1:15">
      <c r="E37" s="25"/>
      <c r="F37" s="25"/>
    </row>
    <row r="38" spans="1:15">
      <c r="E38" s="25"/>
      <c r="F38" s="25"/>
    </row>
    <row r="39" spans="1:15">
      <c r="E39" s="25"/>
      <c r="F39" s="25"/>
    </row>
    <row r="40" spans="1:15">
      <c r="E40" s="25"/>
      <c r="F40" s="25"/>
    </row>
    <row r="41" spans="1:15">
      <c r="E41" s="25"/>
      <c r="F41" s="25"/>
    </row>
    <row r="42" spans="1:15">
      <c r="E42" s="25"/>
      <c r="F42" s="25"/>
    </row>
    <row r="43" spans="1:15">
      <c r="E43" s="25"/>
      <c r="F43" s="25"/>
    </row>
    <row r="44" spans="1:15">
      <c r="E44" s="25"/>
      <c r="F44" s="25"/>
    </row>
    <row r="45" spans="1:15">
      <c r="E45" s="25"/>
      <c r="F45" s="25"/>
    </row>
    <row r="46" spans="1:15">
      <c r="E46" s="25"/>
      <c r="F46" s="25"/>
    </row>
    <row r="47" spans="1:15">
      <c r="E47" s="25"/>
      <c r="F47" s="25"/>
    </row>
    <row r="48" spans="1:15">
      <c r="E48" s="25"/>
      <c r="F48" s="25"/>
    </row>
    <row r="49" spans="5:6">
      <c r="E49" s="25"/>
      <c r="F49" s="25"/>
    </row>
    <row r="50" spans="5:6">
      <c r="E50" s="25"/>
      <c r="F50" s="25"/>
    </row>
    <row r="51" spans="5:6">
      <c r="E51" s="25"/>
      <c r="F51" s="25"/>
    </row>
    <row r="52" spans="5:6">
      <c r="E52" s="25"/>
      <c r="F52" s="25"/>
    </row>
  </sheetData>
  <pageMargins left="0.45" right="0.45" top="1.25" bottom="0.75" header="0.55000000000000004" footer="0.3"/>
  <pageSetup scale="63" orientation="landscape" r:id="rId1"/>
  <headerFooter scaleWithDoc="0">
    <oddHeader>&amp;RAdjustment No. _______
Workpaper Ref. &amp;A</oddHeader>
    <oddFooter>&amp;L&amp;F&amp;RPrep by: ____________     
          Date:  &amp;D           Mgr. Review:__________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B5051886B567C409A328D41AE987385" ma:contentTypeVersion="52" ma:contentTypeDescription="" ma:contentTypeScope="" ma:versionID="e3c202f02d7f73bc59bb312cb008b0c7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150</IndustryCode>
    <CaseStatus xmlns="dc463f71-b30c-4ab2-9473-d307f9d35888">Closed</CaseStatus>
    <OpenedDate xmlns="dc463f71-b30c-4ab2-9473-d307f9d35888">2020-04-29T07:00:00+00:00</OpenedDate>
    <SignificantOrder xmlns="dc463f71-b30c-4ab2-9473-d307f9d35888">false</SignificantOrder>
    <Date1 xmlns="dc463f71-b30c-4ab2-9473-d307f9d35888">2020-04-29T07:00:00+00:00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200388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D2804D14-CD50-4187-AA9B-823F8D038E3D}"/>
</file>

<file path=customXml/itemProps2.xml><?xml version="1.0" encoding="utf-8"?>
<ds:datastoreItem xmlns:ds="http://schemas.openxmlformats.org/officeDocument/2006/customXml" ds:itemID="{A46DBB23-113A-44AD-A8EF-C9C4FFA74AAD}"/>
</file>

<file path=customXml/itemProps3.xml><?xml version="1.0" encoding="utf-8"?>
<ds:datastoreItem xmlns:ds="http://schemas.openxmlformats.org/officeDocument/2006/customXml" ds:itemID="{755B5F77-9EC1-4FC1-B363-C83A523DF14C}"/>
</file>

<file path=customXml/itemProps4.xml><?xml version="1.0" encoding="utf-8"?>
<ds:datastoreItem xmlns:ds="http://schemas.openxmlformats.org/officeDocument/2006/customXml" ds:itemID="{9F634BAA-ED0F-46FD-B1A3-54D9D2C6FFA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RET-1</vt:lpstr>
      <vt:lpstr>RET-2</vt:lpstr>
      <vt:lpstr>RET-3</vt:lpstr>
      <vt:lpstr>RET-4</vt:lpstr>
      <vt:lpstr>'RET-1'!Print_Area</vt:lpstr>
      <vt:lpstr>'RET-2'!Print_Area</vt:lpstr>
      <vt:lpstr>'RET-3'!Print_Area</vt:lpstr>
    </vt:vector>
  </TitlesOfParts>
  <Company>Avista Corp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Catherine Cooper</dc:creator>
  <cp:lastModifiedBy>Knox, Tara</cp:lastModifiedBy>
  <cp:lastPrinted>2019-02-20T00:28:25Z</cp:lastPrinted>
  <dcterms:created xsi:type="dcterms:W3CDTF">2015-12-14T23:03:20Z</dcterms:created>
  <dcterms:modified xsi:type="dcterms:W3CDTF">2020-04-21T22:09:42Z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0x0101006E56B4D1795A2E4DB2F0B01679ED314A009B5051886B567C409A328D41AE987385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