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3-2019\To File\"/>
    </mc:Choice>
  </mc:AlternateContent>
  <bookViews>
    <workbookView xWindow="-15" yWindow="45" windowWidth="20190" windowHeight="9090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H248" i="17" l="1"/>
  <c r="G248" i="17" l="1"/>
  <c r="I248" i="17" s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6" i="17"/>
  <c r="E326" i="17"/>
  <c r="D326" i="17"/>
  <c r="C326" i="17"/>
  <c r="B326" i="17"/>
  <c r="H325" i="17"/>
  <c r="G325" i="17"/>
  <c r="H324" i="17"/>
  <c r="G324" i="17"/>
  <c r="F322" i="17"/>
  <c r="E322" i="17"/>
  <c r="D322" i="17"/>
  <c r="C322" i="17"/>
  <c r="B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F311" i="17"/>
  <c r="E311" i="17"/>
  <c r="D311" i="17"/>
  <c r="C311" i="17"/>
  <c r="B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F281" i="17"/>
  <c r="E281" i="17"/>
  <c r="D281" i="17"/>
  <c r="D37" i="11" s="1"/>
  <c r="C281" i="17"/>
  <c r="C37" i="11" s="1"/>
  <c r="B281" i="17"/>
  <c r="B37" i="11" s="1"/>
  <c r="H280" i="17"/>
  <c r="G280" i="17"/>
  <c r="H279" i="17"/>
  <c r="G279" i="17"/>
  <c r="H278" i="17"/>
  <c r="G278" i="17"/>
  <c r="F276" i="17"/>
  <c r="E276" i="17"/>
  <c r="D276" i="17"/>
  <c r="D36" i="11" s="1"/>
  <c r="C276" i="17"/>
  <c r="C36" i="11" s="1"/>
  <c r="B276" i="17"/>
  <c r="B36" i="11" s="1"/>
  <c r="H275" i="17"/>
  <c r="G275" i="17"/>
  <c r="H274" i="17"/>
  <c r="G274" i="17"/>
  <c r="F271" i="17"/>
  <c r="E271" i="17"/>
  <c r="D271" i="17"/>
  <c r="D35" i="11" s="1"/>
  <c r="C271" i="17"/>
  <c r="C35" i="11" s="1"/>
  <c r="B271" i="17"/>
  <c r="B35" i="11" s="1"/>
  <c r="H270" i="17"/>
  <c r="H271" i="17" s="1"/>
  <c r="C36" i="10" s="1"/>
  <c r="G270" i="17"/>
  <c r="F266" i="17"/>
  <c r="E266" i="17"/>
  <c r="D266" i="17"/>
  <c r="D34" i="11" s="1"/>
  <c r="C266" i="17"/>
  <c r="C34" i="11" s="1"/>
  <c r="B266" i="17"/>
  <c r="B34" i="11" s="1"/>
  <c r="H265" i="17"/>
  <c r="G265" i="17"/>
  <c r="H264" i="17"/>
  <c r="G264" i="17"/>
  <c r="F262" i="17"/>
  <c r="E262" i="17"/>
  <c r="D262" i="17"/>
  <c r="D33" i="11" s="1"/>
  <c r="C262" i="17"/>
  <c r="C33" i="11" s="1"/>
  <c r="B262" i="17"/>
  <c r="B33" i="11" s="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F254" i="17"/>
  <c r="E254" i="17"/>
  <c r="D254" i="17"/>
  <c r="D32" i="11" s="1"/>
  <c r="C254" i="17"/>
  <c r="C32" i="11" s="1"/>
  <c r="B254" i="17"/>
  <c r="B32" i="11" s="1"/>
  <c r="H253" i="17"/>
  <c r="H254" i="17" s="1"/>
  <c r="C33" i="10" s="1"/>
  <c r="G253" i="17"/>
  <c r="G254" i="17" s="1"/>
  <c r="B33" i="10" s="1"/>
  <c r="F251" i="17"/>
  <c r="E251" i="17"/>
  <c r="D251" i="17"/>
  <c r="D31" i="11" s="1"/>
  <c r="C251" i="17"/>
  <c r="C31" i="11" s="1"/>
  <c r="B251" i="17"/>
  <c r="B31" i="11" s="1"/>
  <c r="H250" i="17"/>
  <c r="G250" i="17"/>
  <c r="H249" i="17"/>
  <c r="G249" i="17"/>
  <c r="F246" i="17"/>
  <c r="E246" i="17"/>
  <c r="D246" i="17"/>
  <c r="D30" i="11" s="1"/>
  <c r="C246" i="17"/>
  <c r="C30" i="11" s="1"/>
  <c r="B246" i="17"/>
  <c r="B30" i="11" s="1"/>
  <c r="H245" i="17"/>
  <c r="G245" i="17"/>
  <c r="H244" i="17"/>
  <c r="G244" i="17"/>
  <c r="F239" i="17"/>
  <c r="E239" i="17"/>
  <c r="D239" i="17"/>
  <c r="D29" i="11" s="1"/>
  <c r="C239" i="17"/>
  <c r="C29" i="11" s="1"/>
  <c r="B239" i="17"/>
  <c r="B29" i="11" s="1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F224" i="17"/>
  <c r="E224" i="17"/>
  <c r="D224" i="17"/>
  <c r="D28" i="11" s="1"/>
  <c r="C224" i="17"/>
  <c r="C28" i="11" s="1"/>
  <c r="B224" i="17"/>
  <c r="B28" i="11" s="1"/>
  <c r="H223" i="17"/>
  <c r="H224" i="17" s="1"/>
  <c r="C29" i="10" s="1"/>
  <c r="G223" i="17"/>
  <c r="F221" i="17"/>
  <c r="E221" i="17"/>
  <c r="D221" i="17"/>
  <c r="D27" i="11" s="1"/>
  <c r="C221" i="17"/>
  <c r="C27" i="11" s="1"/>
  <c r="B221" i="17"/>
  <c r="B27" i="11" s="1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F212" i="17"/>
  <c r="E212" i="17"/>
  <c r="D212" i="17"/>
  <c r="D26" i="11" s="1"/>
  <c r="C212" i="17"/>
  <c r="C26" i="11" s="1"/>
  <c r="B212" i="17"/>
  <c r="B26" i="11" s="1"/>
  <c r="H211" i="17"/>
  <c r="G211" i="17"/>
  <c r="H210" i="17"/>
  <c r="G210" i="17"/>
  <c r="H209" i="17"/>
  <c r="G209" i="17"/>
  <c r="H208" i="17"/>
  <c r="G208" i="17"/>
  <c r="H207" i="17"/>
  <c r="G207" i="17"/>
  <c r="F205" i="17"/>
  <c r="E205" i="17"/>
  <c r="D205" i="17"/>
  <c r="D25" i="11" s="1"/>
  <c r="C205" i="17"/>
  <c r="C25" i="11" s="1"/>
  <c r="B205" i="17"/>
  <c r="B25" i="11" s="1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F167" i="17"/>
  <c r="E167" i="17"/>
  <c r="D167" i="17"/>
  <c r="D24" i="11" s="1"/>
  <c r="C167" i="17"/>
  <c r="C24" i="11" s="1"/>
  <c r="B167" i="17"/>
  <c r="B24" i="11" s="1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F137" i="17"/>
  <c r="E137" i="17"/>
  <c r="D137" i="17"/>
  <c r="D23" i="11" s="1"/>
  <c r="C137" i="17"/>
  <c r="C23" i="11" s="1"/>
  <c r="B137" i="17"/>
  <c r="B23" i="11" s="1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D65" i="13" l="1"/>
  <c r="C65" i="13"/>
  <c r="H42" i="13"/>
  <c r="H14" i="13"/>
  <c r="H47" i="13"/>
  <c r="H38" i="13"/>
  <c r="H23" i="13"/>
  <c r="I140" i="17"/>
  <c r="G266" i="17"/>
  <c r="B35" i="10" s="1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C11" i="10" s="1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F328" i="17"/>
  <c r="I315" i="17"/>
  <c r="I288" i="17"/>
  <c r="I302" i="17"/>
  <c r="H281" i="17"/>
  <c r="C38" i="10" s="1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B38" i="10" s="1"/>
  <c r="I291" i="17"/>
  <c r="I295" i="17"/>
  <c r="B328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C328" i="17"/>
  <c r="G322" i="17"/>
  <c r="I316" i="17"/>
  <c r="E41" i="17"/>
  <c r="I58" i="17"/>
  <c r="I59" i="17" s="1"/>
  <c r="I95" i="17"/>
  <c r="I111" i="17"/>
  <c r="I171" i="17"/>
  <c r="I275" i="17"/>
  <c r="I299" i="17"/>
  <c r="I16" i="17"/>
  <c r="B41" i="17"/>
  <c r="I24" i="17"/>
  <c r="H47" i="17"/>
  <c r="C18" i="10" s="1"/>
  <c r="B63" i="17"/>
  <c r="F63" i="17"/>
  <c r="I99" i="17"/>
  <c r="I115" i="17"/>
  <c r="I131" i="17"/>
  <c r="E240" i="17"/>
  <c r="I141" i="17"/>
  <c r="I145" i="17"/>
  <c r="I157" i="17"/>
  <c r="I161" i="17"/>
  <c r="I175" i="17"/>
  <c r="I191" i="17"/>
  <c r="H212" i="17"/>
  <c r="C27" i="10" s="1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E328" i="17"/>
  <c r="D328" i="17"/>
  <c r="G40" i="17"/>
  <c r="B12" i="10" s="1"/>
  <c r="I127" i="17"/>
  <c r="I187" i="17"/>
  <c r="I203" i="17"/>
  <c r="G276" i="17"/>
  <c r="B37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D267" i="17"/>
  <c r="I253" i="17"/>
  <c r="I254" i="17" s="1"/>
  <c r="E267" i="17"/>
  <c r="I274" i="17"/>
  <c r="H276" i="17"/>
  <c r="C37" i="10" s="1"/>
  <c r="I279" i="17"/>
  <c r="H18" i="17"/>
  <c r="C9" i="10" s="1"/>
  <c r="G47" i="17"/>
  <c r="B18" i="10" s="1"/>
  <c r="G221" i="17"/>
  <c r="B28" i="10" s="1"/>
  <c r="H266" i="17"/>
  <c r="C35" i="10" s="1"/>
  <c r="I264" i="17"/>
  <c r="G311" i="17"/>
  <c r="I290" i="17"/>
  <c r="I12" i="17"/>
  <c r="G18" i="17"/>
  <c r="B9" i="10" s="1"/>
  <c r="H56" i="17"/>
  <c r="C19" i="10" s="1"/>
  <c r="G205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7" i="17"/>
  <c r="B24" i="10" s="1"/>
  <c r="I85" i="17"/>
  <c r="I101" i="17"/>
  <c r="I117" i="17"/>
  <c r="I133" i="17"/>
  <c r="D240" i="17"/>
  <c r="C240" i="17"/>
  <c r="G167" i="17"/>
  <c r="B25" i="10" s="1"/>
  <c r="I181" i="17"/>
  <c r="I197" i="17"/>
  <c r="I233" i="17"/>
  <c r="C267" i="17"/>
  <c r="G246" i="17"/>
  <c r="B31" i="10" s="1"/>
  <c r="G262" i="17"/>
  <c r="B34" i="10" s="1"/>
  <c r="I293" i="17"/>
  <c r="I309" i="17"/>
  <c r="G239" i="17"/>
  <c r="B30" i="10" s="1"/>
  <c r="I250" i="17"/>
  <c r="H251" i="17"/>
  <c r="C32" i="10" s="1"/>
  <c r="I313" i="17"/>
  <c r="H322" i="17"/>
  <c r="G326" i="17"/>
  <c r="I324" i="17"/>
  <c r="H167" i="17"/>
  <c r="C25" i="10" s="1"/>
  <c r="H221" i="17"/>
  <c r="C28" i="10" s="1"/>
  <c r="G56" i="17"/>
  <c r="B19" i="10" s="1"/>
  <c r="H137" i="17"/>
  <c r="C24" i="10" s="1"/>
  <c r="I73" i="17"/>
  <c r="I143" i="17"/>
  <c r="I151" i="17"/>
  <c r="I159" i="17"/>
  <c r="H205" i="17"/>
  <c r="C26" i="10" s="1"/>
  <c r="I207" i="17"/>
  <c r="H239" i="17"/>
  <c r="C30" i="10" s="1"/>
  <c r="H246" i="17"/>
  <c r="C31" i="10" s="1"/>
  <c r="I244" i="17"/>
  <c r="B267" i="17"/>
  <c r="F267" i="17"/>
  <c r="I260" i="17"/>
  <c r="I270" i="17"/>
  <c r="I271" i="17" s="1"/>
  <c r="I319" i="17"/>
  <c r="I325" i="17"/>
  <c r="B240" i="17"/>
  <c r="F240" i="17"/>
  <c r="G251" i="17"/>
  <c r="B32" i="10" s="1"/>
  <c r="H262" i="17"/>
  <c r="C34" i="10" s="1"/>
  <c r="H311" i="17"/>
  <c r="I287" i="17"/>
  <c r="G212" i="17"/>
  <c r="B27" i="10" s="1"/>
  <c r="G224" i="17"/>
  <c r="B29" i="10" s="1"/>
  <c r="G271" i="17"/>
  <c r="B36" i="10" s="1"/>
  <c r="H65" i="13" l="1"/>
  <c r="E65" i="17"/>
  <c r="E283" i="17" s="1"/>
  <c r="E330" i="17" s="1"/>
  <c r="I326" i="17"/>
  <c r="E45" i="11" s="1"/>
  <c r="F65" i="17"/>
  <c r="F283" i="17" s="1"/>
  <c r="F330" i="17" s="1"/>
  <c r="I212" i="17"/>
  <c r="I276" i="17"/>
  <c r="C65" i="17"/>
  <c r="C283" i="17" s="1"/>
  <c r="C330" i="17" s="1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E43" i="11" s="1"/>
  <c r="I246" i="17"/>
  <c r="I137" i="17"/>
  <c r="I322" i="17"/>
  <c r="E44" i="11" s="1"/>
  <c r="I40" i="17"/>
  <c r="D65" i="17"/>
  <c r="D283" i="17" s="1"/>
  <c r="D330" i="17" s="1"/>
  <c r="I18" i="17"/>
  <c r="I281" i="17"/>
  <c r="B65" i="17"/>
  <c r="B283" i="17" s="1"/>
  <c r="B330" i="17" s="1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<sst xmlns="http://schemas.openxmlformats.org/spreadsheetml/2006/main" count="503" uniqueCount="421">
  <si>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</si>
  <si>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</si>
  <si>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</si>
  <si>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</si>
  <si>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</si>
  <si>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</si>
  <si>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</si>
  <si>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</si>
  <si>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</si>
  <si>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</si>
  <si>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</si>
  <si>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</si>
  <si>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</si>
  <si>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</si>
  <si>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</si>
  <si>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</si>
  <si>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</si>
  <si>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</si>
  <si>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</si>
  <si>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</si>
  <si>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</si>
  <si>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</si>
  <si>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</si>
  <si>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</si>
  <si>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</si>
  <si>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</si>
  <si>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</si>
  <si>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</si>
  <si>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</si>
  <si>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</si>
  <si>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</si>
  <si>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</si>
  <si>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</si>
  <si>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</si>
  <si>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</si>
  <si>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</si>
  <si>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</si>
  <si>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</si>
  <si>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</si>
  <si>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</si>
  <si>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</si>
  <si>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</si>
  <si>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</si>
  <si>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</si>
  <si>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</si>
  <si>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</si>
  <si>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</si>
  <si>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</si>
  <si>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</si>
  <si>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</si>
  <si>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</si>
  <si>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</si>
  <si>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</si>
  <si>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</si>
  <si>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</si>
  <si>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</si>
  <si>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</si>
  <si>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</si>
  <si>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</si>
  <si>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</si>
  <si>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</si>
  <si>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</si>
  <si>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</si>
  <si>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</si>
  <si>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</si>
  <si>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</si>
  <si>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</si>
  <si>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</si>
  <si>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</si>
  <si>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</si>
  <si>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</si>
  <si>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</si>
  <si>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</si>
  <si>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</si>
  <si>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</si>
  <si>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</si>
  <si>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</si>
  <si>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</si>
  <si>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</si>
  <si>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</si>
  <si>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</si>
  <si>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</si>
  <si>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</si>
  <si>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</si>
  <si>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</si>
  <si>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</si>
  <si>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</si>
  <si>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</si>
  <si>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</si>
  <si>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</si>
  <si>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</si>
  <si>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</si>
  <si>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</si>
  <si>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</si>
  <si>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</si>
  <si>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</si>
  <si>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</si>
  <si>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</si>
  <si>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</si>
  <si>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</si>
  <si>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</si>
  <si>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</si>
  <si>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</si>
  <si>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</si>
  <si>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</si>
  <si>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</si>
  <si>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</si>
  <si>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</si>
  <si>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</si>
  <si>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</si>
  <si>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</si>
  <si>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</si>
  <si>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</si>
  <si>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</si>
  <si>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</si>
  <si>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</si>
  <si>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</si>
  <si>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</si>
  <si>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</si>
  <si>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</si>
  <si>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</si>
  <si>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</si>
  <si>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</si>
  <si>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</si>
  <si>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</si>
  <si>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</si>
  <si>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</si>
  <si>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</si>
  <si>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</si>
  <si>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</si>
  <si>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</si>
  <si>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</si>
  <si>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</si>
  <si>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</si>
  <si>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</si>
  <si>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</si>
  <si>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</si>
  <si>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</si>
  <si>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</si>
  <si>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</si>
  <si>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</si>
  <si>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</si>
  <si>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</si>
  <si>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</si>
  <si>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</si>
  <si>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</si>
  <si>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</si>
  <si>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</si>
  <si>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</si>
  <si>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</si>
  <si>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</si>
  <si>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</si>
  <si>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</si>
  <si>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</si>
  <si>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</si>
  <si>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</si>
  <si>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</si>
  <si>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</si>
  <si>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</si>
  <si>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</si>
  <si>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</si>
  <si>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</si>
  <si>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</si>
  <si>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</si>
  <si>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</si>
  <si>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</si>
  <si>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</si>
  <si>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</si>
  <si>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</si>
  <si>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</si>
  <si>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</si>
  <si>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</si>
  <si>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</si>
  <si>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</si>
  <si>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</si>
  <si>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</si>
  <si>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</si>
  <si>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</si>
  <si>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</si>
  <si>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</si>
  <si>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</si>
  <si>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</si>
  <si>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</si>
  <si>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</si>
  <si>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</si>
  <si>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</si>
  <si>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</si>
  <si>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</si>
  <si>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</si>
  <si>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</si>
  <si>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</si>
  <si>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</si>
  <si>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</si>
  <si>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</si>
  <si>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</si>
  <si>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</si>
  <si>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</si>
  <si>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</si>
  <si>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</si>
  <si>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</si>
  <si>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</si>
  <si>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</si>
  <si>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</si>
  <si>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</si>
  <si>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</si>
  <si>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</si>
  <si>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</si>
  <si>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</si>
  <si>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</si>
  <si>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</si>
  <si>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</si>
  <si>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</si>
  <si>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</si>
  <si>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</si>
  <si>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</si>
  <si>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</si>
  <si>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</si>
  <si>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</si>
  <si>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</si>
  <si>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</si>
  <si>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</si>
  <si>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</si>
  <si>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</si>
  <si>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</si>
  <si>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</si>
  <si>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</si>
  <si>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</si>
  <si>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</si>
  <si>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</si>
  <si>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</si>
  <si>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</si>
  <si>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</si>
  <si>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</si>
  <si>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</si>
  <si>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</si>
  <si>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</si>
  <si>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</si>
  <si>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</si>
  <si>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</si>
  <si>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</si>
  <si>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</si>
  <si>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</si>
  <si>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</si>
  <si>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</si>
  <si>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</si>
  <si>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</si>
  <si>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</si>
  <si>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</si>
  <si>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</si>
  <si>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</si>
  <si>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</si>
  <si>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</si>
  <si>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</si>
  <si>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</si>
  <si>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</si>
  <si>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</si>
  <si>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</si>
  <si>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</si>
  <si>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</si>
  <si>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</si>
  <si>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</si>
  <si>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</si>
  <si>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</si>
  <si>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</si>
  <si>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</si>
  <si>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</si>
  <si>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</si>
  <si>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</si>
  <si>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</si>
  <si>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</si>
  <si>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</si>
  <si>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</si>
  <si>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</si>
  <si>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</si>
  <si>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</si>
  <si>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</si>
  <si>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</si>
  <si>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</si>
  <si>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</si>
  <si>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</si>
  <si>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</si>
  <si>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</si>
  <si>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</si>
  <si>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</si>
  <si>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</si>
  <si>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</si>
  <si>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</si>
  <si>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</si>
  <si>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</si>
  <si>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</si>
  <si>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</si>
  <si>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</si>
  <si>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</si>
  <si>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</si>
  <si>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</si>
  <si>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</si>
  <si>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</si>
  <si>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</si>
  <si>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</si>
  <si>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</si>
  <si>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</si>
  <si>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</si>
  <si>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</si>
  <si>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</si>
  <si>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</si>
  <si>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</si>
  <si>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</si>
  <si>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</si>
  <si>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</si>
  <si>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</si>
  <si>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</si>
  <si>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</si>
  <si>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</si>
  <si>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</si>
  <si>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</si>
  <si>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</si>
  <si>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</si>
  <si>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</si>
  <si>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</si>
  <si>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</si>
  <si>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</si>
  <si>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</si>
  <si>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</si>
  <si>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</si>
  <si>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</si>
  <si>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</si>
  <si>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</si>
  <si>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</si>
  <si>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</si>
  <si>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</si>
  <si>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</si>
  <si>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</si>
  <si>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</si>
  <si>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</si>
  <si>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</si>
  <si>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</si>
  <si>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</si>
  <si>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</si>
  <si>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</si>
  <si>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</si>
  <si>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</si>
  <si>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</si>
  <si>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</si>
  <si>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</si>
  <si>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</si>
  <si>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</si>
  <si>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</si>
  <si>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</si>
  <si>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</si>
  <si>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</si>
  <si>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</si>
  <si>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</si>
  <si>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</si>
  <si>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</si>
  <si>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</si>
  <si>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</si>
  <si>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</si>
  <si>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</si>
  <si>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</si>
  <si>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</si>
  <si>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</si>
  <si>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</si>
  <si>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</si>
  <si>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</si>
  <si>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</si>
  <si>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</si>
  <si>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</si>
  <si>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</si>
  <si>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</si>
  <si>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</si>
  <si>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</si>
  <si>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</si>
  <si>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</si>
  <si>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</si>
  <si>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</si>
  <si>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</si>
  <si>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</si>
  <si>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</si>
  <si>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</si>
  <si>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</si>
  <si>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</si>
  <si>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</si>
  <si>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</si>
  <si>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</si>
  <si>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</si>
  <si>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</si>
  <si>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</si>
  <si>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</si>
  <si>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</si>
  <si>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</si>
  <si>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</si>
  <si>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</si>
  <si>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</si>
  <si>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</si>
  <si>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</si>
  <si>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</si>
  <si>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</si>
  <si>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</si>
  <si>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</si>
  <si>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</si>
  <si>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</si>
  <si>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</si>
  <si>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</si>
  <si>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</si>
  <si>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</si>
  <si>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</si>
  <si>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</si>
  <si>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</si>
  <si>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</si>
  <si>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</si>
  <si>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</si>
  <si>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</si>
  <si>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</si>
  <si>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</si>
  <si>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</si>
  <si>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</si>
  <si>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</si>
  <si>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</si>
  <si>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 xml:space="preserve">               (17) 8441 - Gas LNG Oper Sup &amp; Eng</t>
  </si>
  <si>
    <t xml:space="preserve">          (5) 496 - Provision for rate refunds G</t>
  </si>
  <si>
    <t>FOR THE MONTH ENDED AUGUST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</si>
</sst>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###,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19" fillId="3" borderId="20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1" fillId="9" borderId="19" applyNumberFormat="0" applyAlignment="0" applyProtection="0">
      <alignment horizontal="left" vertical="center" indent="1"/>
    </xf>
    <xf numFmtId="169" fontId="22" fillId="0" borderId="21" applyNumberFormat="0" applyProtection="0">
      <alignment horizontal="right" vertical="center"/>
    </xf>
    <xf numFmtId="169" fontId="21" fillId="0" borderId="22" applyNumberFormat="0" applyProtection="0">
      <alignment horizontal="right" vertical="center"/>
    </xf>
    <xf numFmtId="169" fontId="22" fillId="10" borderId="19" applyNumberFormat="0" applyAlignment="0" applyProtection="0">
      <alignment horizontal="left" vertical="center" indent="1"/>
    </xf>
    <xf numFmtId="0" fontId="18" fillId="11" borderId="22" applyNumberFormat="0" applyAlignment="0">
      <alignment horizontal="left" vertical="center" indent="1"/>
      <protection locked="0"/>
    </xf>
    <xf numFmtId="0" fontId="18" fillId="7" borderId="22" applyNumberFormat="0" applyAlignment="0" applyProtection="0">
      <alignment horizontal="left" vertical="center" indent="1"/>
    </xf>
    <xf numFmtId="169" fontId="22" fillId="8" borderId="21" applyNumberFormat="0" applyBorder="0">
      <alignment horizontal="right" vertical="center"/>
      <protection locked="0"/>
    </xf>
    <xf numFmtId="0" fontId="18" fillId="11" borderId="22" applyNumberFormat="0" applyAlignment="0">
      <alignment horizontal="left" vertical="center" indent="1"/>
      <protection locked="0"/>
    </xf>
    <xf numFmtId="169" fontId="21" fillId="7" borderId="22" applyNumberFormat="0" applyProtection="0">
      <alignment horizontal="right" vertical="center"/>
    </xf>
    <xf numFmtId="169" fontId="21" fillId="8" borderId="22" applyNumberFormat="0" applyBorder="0">
      <alignment horizontal="right" vertical="center"/>
      <protection locked="0"/>
    </xf>
    <xf numFmtId="169" fontId="23" fillId="12" borderId="23" applyNumberFormat="0" applyBorder="0" applyAlignment="0" applyProtection="0">
      <alignment horizontal="right" vertical="center" indent="1"/>
    </xf>
    <xf numFmtId="169" fontId="24" fillId="13" borderId="23" applyNumberFormat="0" applyBorder="0" applyAlignment="0" applyProtection="0">
      <alignment horizontal="right" vertical="center" indent="1"/>
    </xf>
    <xf numFmtId="169" fontId="24" fillId="14" borderId="23" applyNumberFormat="0" applyBorder="0" applyAlignment="0" applyProtection="0">
      <alignment horizontal="right" vertical="center" indent="1"/>
    </xf>
    <xf numFmtId="169" fontId="25" fillId="15" borderId="23" applyNumberFormat="0" applyBorder="0" applyAlignment="0" applyProtection="0">
      <alignment horizontal="right" vertical="center" indent="1"/>
    </xf>
    <xf numFmtId="169" fontId="25" fillId="16" borderId="23" applyNumberFormat="0" applyBorder="0" applyAlignment="0" applyProtection="0">
      <alignment horizontal="right" vertical="center" indent="1"/>
    </xf>
    <xf numFmtId="169" fontId="25" fillId="17" borderId="23" applyNumberFormat="0" applyBorder="0" applyAlignment="0" applyProtection="0">
      <alignment horizontal="right" vertical="center" indent="1"/>
    </xf>
    <xf numFmtId="169" fontId="26" fillId="18" borderId="23" applyNumberFormat="0" applyBorder="0" applyAlignment="0" applyProtection="0">
      <alignment horizontal="right" vertical="center" indent="1"/>
    </xf>
    <xf numFmtId="169" fontId="26" fillId="19" borderId="23" applyNumberFormat="0" applyBorder="0" applyAlignment="0" applyProtection="0">
      <alignment horizontal="right" vertical="center" indent="1"/>
    </xf>
    <xf numFmtId="169" fontId="26" fillId="20" borderId="23" applyNumberFormat="0" applyBorder="0" applyAlignment="0" applyProtection="0">
      <alignment horizontal="right" vertical="center" indent="1"/>
    </xf>
    <xf numFmtId="0" fontId="27" fillId="0" borderId="19" applyNumberFormat="0" applyFont="0" applyFill="0" applyAlignment="0" applyProtection="0"/>
    <xf numFmtId="169" fontId="28" fillId="10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69" fontId="22" fillId="0" borderId="21" applyNumberFormat="0" applyFill="0" applyBorder="0" applyAlignment="0" applyProtection="0">
      <alignment horizontal="right" vertical="center"/>
    </xf>
    <xf numFmtId="169" fontId="22" fillId="10" borderId="19" applyNumberFormat="0" applyAlignment="0" applyProtection="0">
      <alignment horizontal="left" vertical="center" indent="1"/>
    </xf>
    <xf numFmtId="0" fontId="21" fillId="9" borderId="22" applyNumberFormat="0" applyAlignment="0" applyProtection="0">
      <alignment horizontal="left" vertical="center" indent="1"/>
    </xf>
    <xf numFmtId="0" fontId="18" fillId="21" borderId="19" applyNumberFormat="0" applyAlignment="0" applyProtection="0">
      <alignment horizontal="left" vertical="center" indent="1"/>
    </xf>
    <xf numFmtId="0" fontId="18" fillId="22" borderId="19" applyNumberFormat="0" applyAlignment="0" applyProtection="0">
      <alignment horizontal="left" vertical="center" indent="1"/>
    </xf>
    <xf numFmtId="0" fontId="18" fillId="23" borderId="19" applyNumberFormat="0" applyAlignment="0" applyProtection="0">
      <alignment horizontal="left" vertical="center" indent="1"/>
    </xf>
    <xf numFmtId="0" fontId="18" fillId="8" borderId="19" applyNumberFormat="0" applyAlignment="0" applyProtection="0">
      <alignment horizontal="left" vertical="center" indent="1"/>
    </xf>
    <xf numFmtId="0" fontId="18" fillId="7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11" borderId="22" applyNumberFormat="0" applyAlignment="0">
      <alignment horizontal="left" vertical="center" indent="1"/>
      <protection locked="0"/>
    </xf>
    <xf numFmtId="0" fontId="29" fillId="11" borderId="22" applyNumberFormat="0" applyAlignment="0">
      <alignment horizontal="left" vertical="center" indent="1"/>
      <protection locked="0"/>
    </xf>
    <xf numFmtId="0" fontId="29" fillId="7" borderId="22" applyNumberFormat="0" applyAlignment="0" applyProtection="0">
      <alignment horizontal="left" vertical="center" indent="1"/>
    </xf>
    <xf numFmtId="169" fontId="31" fillId="7" borderId="22" applyNumberFormat="0" applyProtection="0">
      <alignment horizontal="right" vertical="center"/>
    </xf>
    <xf numFmtId="169" fontId="32" fillId="8" borderId="21" applyNumberFormat="0" applyBorder="0">
      <alignment horizontal="right" vertical="center"/>
      <protection locked="0"/>
    </xf>
    <xf numFmtId="169" fontId="31" fillId="8" borderId="22" applyNumberFormat="0" applyBorder="0">
      <alignment horizontal="right" vertical="center"/>
      <protection locked="0"/>
    </xf>
    <xf numFmtId="169" fontId="22" fillId="0" borderId="21" applyNumberFormat="0" applyFill="0" applyBorder="0" applyAlignment="0" applyProtection="0">
      <alignment horizontal="right" vertical="center"/>
    </xf>
  </cellStyleXfs>
  <cellXfs count="149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0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TOPSIDE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-30814787.539999999</v>
          </cell>
          <cell r="D3">
            <v>-6619923.25</v>
          </cell>
          <cell r="E3">
            <v>39894730.850000001</v>
          </cell>
          <cell r="F3">
            <v>26025960.780000001</v>
          </cell>
          <cell r="G3">
            <v>13868770.07</v>
          </cell>
          <cell r="H3">
            <v>-4788826.76</v>
          </cell>
          <cell r="I3">
            <v>7248846.8200000003</v>
          </cell>
          <cell r="J3">
            <v>2460020.06</v>
          </cell>
        </row>
        <row r="4">
          <cell r="A4" t="str">
            <v>ZW_OPERATING_INCOME</v>
          </cell>
          <cell r="B4" t="str">
            <v>WUTC Operating Incom</v>
          </cell>
          <cell r="C4">
            <v>-29671573.190000001</v>
          </cell>
          <cell r="D4">
            <v>-5619488.8399999999</v>
          </cell>
          <cell r="E4">
            <v>23235039.469999999</v>
          </cell>
          <cell r="F4">
            <v>14998911.07</v>
          </cell>
          <cell r="G4">
            <v>8236128.4000000004</v>
          </cell>
          <cell r="H4">
            <v>-14672662.119999999</v>
          </cell>
          <cell r="I4">
            <v>2616639.56</v>
          </cell>
          <cell r="J4">
            <v>-12056022.560000001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-185977887.93000001</v>
          </cell>
          <cell r="D5">
            <v>-33463957.41</v>
          </cell>
          <cell r="H5">
            <v>-185977887.93000001</v>
          </cell>
          <cell r="I5">
            <v>-33463957.41</v>
          </cell>
          <cell r="J5">
            <v>-219441845.34</v>
          </cell>
        </row>
        <row r="6">
          <cell r="A6" t="str">
            <v>ZW_SALES_CUSTOMERS</v>
          </cell>
          <cell r="B6" t="str">
            <v>WUTC Sales to Custom</v>
          </cell>
          <cell r="C6">
            <v>-159112771.47999999</v>
          </cell>
          <cell r="D6">
            <v>-32849044.050000001</v>
          </cell>
          <cell r="H6">
            <v>-159112771.47999999</v>
          </cell>
          <cell r="I6">
            <v>-32849044.050000001</v>
          </cell>
          <cell r="J6">
            <v>-191961815.53</v>
          </cell>
        </row>
        <row r="7">
          <cell r="A7" t="str">
            <v>9440000</v>
          </cell>
          <cell r="B7" t="str">
            <v>El Residential Sales</v>
          </cell>
          <cell r="C7">
            <v>-76719494.650000006</v>
          </cell>
          <cell r="H7">
            <v>-76719494.650000006</v>
          </cell>
          <cell r="J7">
            <v>-76719494.650000006</v>
          </cell>
        </row>
        <row r="8">
          <cell r="A8" t="str">
            <v>9442000</v>
          </cell>
          <cell r="B8" t="str">
            <v>El Comm &amp; Ind Sales</v>
          </cell>
          <cell r="C8">
            <v>-80959394.650000006</v>
          </cell>
          <cell r="H8">
            <v>-80959394.650000006</v>
          </cell>
          <cell r="J8">
            <v>-80959394.650000006</v>
          </cell>
        </row>
        <row r="9">
          <cell r="A9" t="str">
            <v>9444000</v>
          </cell>
          <cell r="B9" t="str">
            <v>Publ St &amp; Hghwy Ltng</v>
          </cell>
          <cell r="C9">
            <v>-1433882.18</v>
          </cell>
          <cell r="H9">
            <v>-1433882.18</v>
          </cell>
          <cell r="J9">
            <v>-1433882.18</v>
          </cell>
        </row>
        <row r="10">
          <cell r="A10" t="str">
            <v>9480000</v>
          </cell>
          <cell r="B10" t="str">
            <v>Gs Residential Sales</v>
          </cell>
          <cell r="D10">
            <v>-19721733.649999999</v>
          </cell>
          <cell r="I10">
            <v>-19721733.649999999</v>
          </cell>
          <cell r="J10">
            <v>-19721733.649999999</v>
          </cell>
        </row>
        <row r="11">
          <cell r="A11" t="str">
            <v>9481000</v>
          </cell>
          <cell r="B11" t="str">
            <v>Gs Comm &amp; Ind Sales</v>
          </cell>
          <cell r="D11">
            <v>-11443972.52</v>
          </cell>
          <cell r="I11">
            <v>-11443972.52</v>
          </cell>
          <cell r="J11">
            <v>-11443972.52</v>
          </cell>
        </row>
        <row r="12">
          <cell r="A12" t="str">
            <v>9489300</v>
          </cell>
          <cell r="B12" t="str">
            <v>Rev fr Transp Oth</v>
          </cell>
          <cell r="D12">
            <v>-1683337.88</v>
          </cell>
          <cell r="I12">
            <v>-1683337.88</v>
          </cell>
          <cell r="J12">
            <v>-1683337.88</v>
          </cell>
        </row>
        <row r="13">
          <cell r="A13" t="str">
            <v>ZW_SALES_RESALE</v>
          </cell>
          <cell r="B13" t="str">
            <v>WUTC Sales for Resal</v>
          </cell>
          <cell r="C13">
            <v>-13640.85</v>
          </cell>
          <cell r="H13">
            <v>-13640.85</v>
          </cell>
          <cell r="J13">
            <v>-13640.85</v>
          </cell>
        </row>
        <row r="14">
          <cell r="A14" t="str">
            <v>9447030</v>
          </cell>
          <cell r="B14" t="str">
            <v>Elec Resale-Firm</v>
          </cell>
          <cell r="C14">
            <v>-13640.85</v>
          </cell>
          <cell r="H14">
            <v>-13640.85</v>
          </cell>
          <cell r="J14">
            <v>-13640.85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-21365835.059999999</v>
          </cell>
          <cell r="H15">
            <v>-21365835.059999999</v>
          </cell>
          <cell r="J15">
            <v>-21365835.059999999</v>
          </cell>
        </row>
        <row r="16">
          <cell r="A16" t="str">
            <v>9447010</v>
          </cell>
          <cell r="B16" t="str">
            <v>Elec Resale-Sales</v>
          </cell>
          <cell r="C16">
            <v>-16748194.199999999</v>
          </cell>
          <cell r="H16">
            <v>-16748194.199999999</v>
          </cell>
          <cell r="J16">
            <v>-16748194.199999999</v>
          </cell>
        </row>
        <row r="17">
          <cell r="A17" t="str">
            <v>9447020</v>
          </cell>
          <cell r="B17" t="str">
            <v>Elec Resale-Purch</v>
          </cell>
          <cell r="C17">
            <v>-4617640.8600000003</v>
          </cell>
          <cell r="H17">
            <v>-4617640.8600000003</v>
          </cell>
          <cell r="J17">
            <v>-4617640.8600000003</v>
          </cell>
        </row>
        <row r="18">
          <cell r="A18" t="str">
            <v>ZW_OTHER_OPER_REV</v>
          </cell>
          <cell r="B18" t="str">
            <v>WUTC Other Operating</v>
          </cell>
          <cell r="C18">
            <v>-5485640.54</v>
          </cell>
          <cell r="D18">
            <v>-614913.36</v>
          </cell>
          <cell r="H18">
            <v>-5485640.54</v>
          </cell>
          <cell r="I18">
            <v>-614913.36</v>
          </cell>
          <cell r="J18">
            <v>-6100553.9000000004</v>
          </cell>
        </row>
        <row r="19">
          <cell r="A19" t="str">
            <v>9449100</v>
          </cell>
          <cell r="B19" t="str">
            <v>Prov for Elec Rt Ref</v>
          </cell>
          <cell r="C19">
            <v>-1746194.19</v>
          </cell>
          <cell r="H19">
            <v>-1746194.19</v>
          </cell>
          <cell r="J19">
            <v>-1746194.19</v>
          </cell>
        </row>
        <row r="20">
          <cell r="A20" t="str">
            <v>9450000</v>
          </cell>
          <cell r="B20" t="str">
            <v>Elec Forfeited Disc</v>
          </cell>
          <cell r="C20">
            <v>-166679.28</v>
          </cell>
          <cell r="H20">
            <v>-166679.28</v>
          </cell>
          <cell r="J20">
            <v>-166679.28</v>
          </cell>
        </row>
        <row r="21">
          <cell r="A21" t="str">
            <v>9451000</v>
          </cell>
          <cell r="B21" t="str">
            <v>Misc Elec Serv Rev</v>
          </cell>
          <cell r="C21">
            <v>-1020992.44</v>
          </cell>
          <cell r="H21">
            <v>-1020992.44</v>
          </cell>
          <cell r="J21">
            <v>-1020992.44</v>
          </cell>
        </row>
        <row r="22">
          <cell r="A22" t="str">
            <v>9454000</v>
          </cell>
          <cell r="B22" t="str">
            <v>Rent from Elec Prop</v>
          </cell>
          <cell r="C22">
            <v>-1298194.42</v>
          </cell>
          <cell r="H22">
            <v>-1298194.42</v>
          </cell>
          <cell r="J22">
            <v>-1298194.42</v>
          </cell>
        </row>
        <row r="23">
          <cell r="A23" t="str">
            <v>9456100</v>
          </cell>
          <cell r="B23" t="str">
            <v>Rev frm Transm Other</v>
          </cell>
          <cell r="C23">
            <v>-2194683.16</v>
          </cell>
          <cell r="H23">
            <v>-2194683.16</v>
          </cell>
          <cell r="J23">
            <v>-2194683.16</v>
          </cell>
        </row>
        <row r="24">
          <cell r="A24" t="str">
            <v>9456020</v>
          </cell>
          <cell r="B24" t="str">
            <v>Oth Electr Revenues</v>
          </cell>
          <cell r="C24">
            <v>941102.95</v>
          </cell>
          <cell r="H24">
            <v>941102.95</v>
          </cell>
          <cell r="J24">
            <v>941102.95</v>
          </cell>
        </row>
        <row r="25">
          <cell r="A25" t="str">
            <v>9487000</v>
          </cell>
          <cell r="B25" t="str">
            <v>Gas Forfeited Disc</v>
          </cell>
          <cell r="D25">
            <v>-56846.62</v>
          </cell>
          <cell r="I25">
            <v>-56846.62</v>
          </cell>
          <cell r="J25">
            <v>-56846.62</v>
          </cell>
        </row>
        <row r="26">
          <cell r="A26" t="str">
            <v>9488000</v>
          </cell>
          <cell r="B26" t="str">
            <v>Misc Gas Serv Rev</v>
          </cell>
          <cell r="D26">
            <v>-193828.12</v>
          </cell>
          <cell r="I26">
            <v>-193828.12</v>
          </cell>
          <cell r="J26">
            <v>-193828.12</v>
          </cell>
        </row>
        <row r="27">
          <cell r="A27" t="str">
            <v>9489400</v>
          </cell>
          <cell r="B27" t="str">
            <v>Rev frm Storing Gas</v>
          </cell>
          <cell r="D27">
            <v>-123842</v>
          </cell>
          <cell r="I27">
            <v>-123842</v>
          </cell>
          <cell r="J27">
            <v>-123842</v>
          </cell>
        </row>
        <row r="28">
          <cell r="A28" t="str">
            <v>9493000</v>
          </cell>
          <cell r="B28" t="str">
            <v>Rent frm Gas Prop</v>
          </cell>
          <cell r="D28">
            <v>-458607.9</v>
          </cell>
          <cell r="I28">
            <v>-458607.9</v>
          </cell>
          <cell r="J28">
            <v>-458607.9</v>
          </cell>
        </row>
        <row r="29">
          <cell r="A29" t="str">
            <v>9495000</v>
          </cell>
          <cell r="B29" t="str">
            <v>Other Gas Revenues</v>
          </cell>
          <cell r="D29">
            <v>510264.11</v>
          </cell>
          <cell r="I29">
            <v>510264.11</v>
          </cell>
          <cell r="J29">
            <v>510264.11</v>
          </cell>
        </row>
        <row r="30">
          <cell r="A30" t="str">
            <v>9496000</v>
          </cell>
          <cell r="B30" t="str">
            <v>Prov for Gas Rt Ref</v>
          </cell>
          <cell r="D30">
            <v>-292052.83</v>
          </cell>
          <cell r="I30">
            <v>-292052.83</v>
          </cell>
          <cell r="J30">
            <v>-292052.83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156306314.74000001</v>
          </cell>
          <cell r="D31">
            <v>27844468.57</v>
          </cell>
          <cell r="E31">
            <v>23235039.469999999</v>
          </cell>
          <cell r="F31">
            <v>14998911.07</v>
          </cell>
          <cell r="G31">
            <v>8236128.4000000004</v>
          </cell>
          <cell r="H31">
            <v>171305225.81</v>
          </cell>
          <cell r="I31">
            <v>36080596.969999999</v>
          </cell>
          <cell r="J31">
            <v>207385822.78</v>
          </cell>
        </row>
        <row r="32">
          <cell r="A32" t="str">
            <v>ZW_PRODUCTION_EXP</v>
          </cell>
          <cell r="B32" t="str">
            <v>WUTC Production Expe</v>
          </cell>
          <cell r="C32">
            <v>69280849.909999996</v>
          </cell>
          <cell r="D32">
            <v>8349584.2699999996</v>
          </cell>
          <cell r="H32">
            <v>69280849.909999996</v>
          </cell>
          <cell r="I32">
            <v>8349584.2699999996</v>
          </cell>
          <cell r="J32">
            <v>77630434.180000007</v>
          </cell>
        </row>
        <row r="33">
          <cell r="A33" t="str">
            <v>ZW_FUEL</v>
          </cell>
          <cell r="B33" t="str">
            <v>WUTC Fuel</v>
          </cell>
          <cell r="C33">
            <v>32168798.260000002</v>
          </cell>
          <cell r="H33">
            <v>32168798.260000002</v>
          </cell>
          <cell r="J33">
            <v>32168798.260000002</v>
          </cell>
        </row>
        <row r="34">
          <cell r="A34" t="str">
            <v>9501000</v>
          </cell>
          <cell r="B34" t="str">
            <v>Stm Op Fuel</v>
          </cell>
          <cell r="C34">
            <v>10248179.49</v>
          </cell>
          <cell r="H34">
            <v>10248179.49</v>
          </cell>
          <cell r="J34">
            <v>10248179.49</v>
          </cell>
        </row>
        <row r="35">
          <cell r="A35" t="str">
            <v>9547000</v>
          </cell>
          <cell r="B35" t="str">
            <v>Oth Pwr Op Fuel</v>
          </cell>
          <cell r="C35">
            <v>21920618.77</v>
          </cell>
          <cell r="H35">
            <v>21920618.77</v>
          </cell>
          <cell r="J35">
            <v>21920618.77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32487596.780000001</v>
          </cell>
          <cell r="D36">
            <v>8349584.2699999996</v>
          </cell>
          <cell r="H36">
            <v>32487596.780000001</v>
          </cell>
          <cell r="I36">
            <v>8349584.2699999996</v>
          </cell>
          <cell r="J36">
            <v>40837181.049999997</v>
          </cell>
        </row>
        <row r="37">
          <cell r="A37" t="str">
            <v>9555010</v>
          </cell>
          <cell r="B37" t="str">
            <v>Purch Pwr-Pur &amp; Int</v>
          </cell>
          <cell r="C37">
            <v>30046739.280000001</v>
          </cell>
          <cell r="H37">
            <v>30046739.280000001</v>
          </cell>
          <cell r="J37">
            <v>30046739.280000001</v>
          </cell>
        </row>
        <row r="38">
          <cell r="A38" t="str">
            <v>9557000</v>
          </cell>
          <cell r="B38" t="str">
            <v>Other Expenses</v>
          </cell>
          <cell r="C38">
            <v>2440857.5</v>
          </cell>
          <cell r="H38">
            <v>2440857.5</v>
          </cell>
          <cell r="J38">
            <v>2440857.5</v>
          </cell>
        </row>
        <row r="39">
          <cell r="A39" t="str">
            <v>9804000</v>
          </cell>
          <cell r="B39" t="str">
            <v>Nat Gas City G Purch</v>
          </cell>
          <cell r="D39">
            <v>11614255.18</v>
          </cell>
          <cell r="I39">
            <v>11614255.18</v>
          </cell>
          <cell r="J39">
            <v>11614255.18</v>
          </cell>
        </row>
        <row r="40">
          <cell r="A40" t="str">
            <v>9805100</v>
          </cell>
          <cell r="B40" t="str">
            <v>Purch Gas Cost Adj</v>
          </cell>
          <cell r="D40">
            <v>-3760035.29</v>
          </cell>
          <cell r="I40">
            <v>-3760035.29</v>
          </cell>
          <cell r="J40">
            <v>-3760035.29</v>
          </cell>
        </row>
        <row r="41">
          <cell r="A41" t="str">
            <v>9808100</v>
          </cell>
          <cell r="B41" t="str">
            <v>Gas Withd fr Storage</v>
          </cell>
          <cell r="D41">
            <v>2256029.83</v>
          </cell>
          <cell r="I41">
            <v>2256029.83</v>
          </cell>
          <cell r="J41">
            <v>2256029.83</v>
          </cell>
        </row>
        <row r="42">
          <cell r="A42" t="str">
            <v>9808200</v>
          </cell>
          <cell r="B42" t="str">
            <v>Gas Deliv to Storage</v>
          </cell>
          <cell r="D42">
            <v>-1760665.45</v>
          </cell>
          <cell r="I42">
            <v>-1760665.45</v>
          </cell>
          <cell r="J42">
            <v>-1760665.45</v>
          </cell>
        </row>
        <row r="43">
          <cell r="A43" t="str">
            <v>ZW_WHEELING</v>
          </cell>
          <cell r="B43" t="str">
            <v>WUTC Wheeling</v>
          </cell>
          <cell r="C43">
            <v>10045471.449999999</v>
          </cell>
          <cell r="H43">
            <v>10045471.449999999</v>
          </cell>
          <cell r="J43">
            <v>10045471.449999999</v>
          </cell>
        </row>
        <row r="44">
          <cell r="A44" t="str">
            <v>9565000</v>
          </cell>
          <cell r="B44" t="str">
            <v>Trm Op Electr by Oth</v>
          </cell>
          <cell r="C44">
            <v>10045471.449999999</v>
          </cell>
          <cell r="H44">
            <v>10045471.449999999</v>
          </cell>
          <cell r="J44">
            <v>10045471.449999999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-5421016.5800000001</v>
          </cell>
          <cell r="H45">
            <v>-5421016.5800000001</v>
          </cell>
          <cell r="J45">
            <v>-5421016.5800000001</v>
          </cell>
        </row>
        <row r="46">
          <cell r="A46" t="str">
            <v>9555020</v>
          </cell>
          <cell r="B46" t="str">
            <v>Purch Pwr-Res Exch</v>
          </cell>
          <cell r="C46">
            <v>-5421016.5800000001</v>
          </cell>
          <cell r="H46">
            <v>-5421016.5800000001</v>
          </cell>
          <cell r="J46">
            <v>-5421016.5800000001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30737202.5</v>
          </cell>
          <cell r="D47">
            <v>7434160.4699999997</v>
          </cell>
          <cell r="E47">
            <v>14458304.49</v>
          </cell>
          <cell r="F47">
            <v>9199085.9299999997</v>
          </cell>
          <cell r="G47">
            <v>5259218.5599999996</v>
          </cell>
          <cell r="H47">
            <v>39936288.43</v>
          </cell>
          <cell r="I47">
            <v>12693379.029999999</v>
          </cell>
          <cell r="J47">
            <v>52629667.460000001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10238992.4</v>
          </cell>
          <cell r="D48">
            <v>508718.32</v>
          </cell>
          <cell r="H48">
            <v>10238992.4</v>
          </cell>
          <cell r="I48">
            <v>508718.32</v>
          </cell>
          <cell r="J48">
            <v>10747710.720000001</v>
          </cell>
        </row>
        <row r="49">
          <cell r="A49" t="str">
            <v>9500000</v>
          </cell>
          <cell r="B49" t="str">
            <v>Stm Op Supv &amp; Eng</v>
          </cell>
          <cell r="C49">
            <v>97986.66</v>
          </cell>
          <cell r="H49">
            <v>97986.66</v>
          </cell>
          <cell r="J49">
            <v>97986.66</v>
          </cell>
        </row>
        <row r="50">
          <cell r="A50" t="str">
            <v>9502000</v>
          </cell>
          <cell r="B50" t="str">
            <v>Stm Op Steam Exp</v>
          </cell>
          <cell r="C50">
            <v>1035943.8</v>
          </cell>
          <cell r="H50">
            <v>1035943.8</v>
          </cell>
          <cell r="J50">
            <v>1035943.8</v>
          </cell>
        </row>
        <row r="51">
          <cell r="A51" t="str">
            <v>9505000</v>
          </cell>
          <cell r="B51" t="str">
            <v>Stm Op Electric Exp</v>
          </cell>
          <cell r="C51">
            <v>235512.77</v>
          </cell>
          <cell r="H51">
            <v>235512.77</v>
          </cell>
          <cell r="J51">
            <v>235512.77</v>
          </cell>
        </row>
        <row r="52">
          <cell r="A52" t="str">
            <v>9506000</v>
          </cell>
          <cell r="B52" t="str">
            <v>Stm Op Misc Pwr Exp</v>
          </cell>
          <cell r="C52">
            <v>1229813.5</v>
          </cell>
          <cell r="H52">
            <v>1229813.5</v>
          </cell>
          <cell r="J52">
            <v>1229813.5</v>
          </cell>
        </row>
        <row r="53">
          <cell r="A53" t="str">
            <v>9507000</v>
          </cell>
          <cell r="B53" t="str">
            <v>Stm Op Rents</v>
          </cell>
          <cell r="C53">
            <v>16.86</v>
          </cell>
          <cell r="H53">
            <v>16.86</v>
          </cell>
          <cell r="J53">
            <v>16.86</v>
          </cell>
        </row>
        <row r="54">
          <cell r="A54" t="str">
            <v>9510000</v>
          </cell>
          <cell r="B54" t="str">
            <v>Stm Mn Supv &amp; Eng</v>
          </cell>
          <cell r="C54">
            <v>147062.64000000001</v>
          </cell>
          <cell r="H54">
            <v>147062.64000000001</v>
          </cell>
          <cell r="J54">
            <v>147062.64000000001</v>
          </cell>
        </row>
        <row r="55">
          <cell r="A55" t="str">
            <v>9511000</v>
          </cell>
          <cell r="B55" t="str">
            <v>Stm Mn Structures</v>
          </cell>
          <cell r="C55">
            <v>180713.94</v>
          </cell>
          <cell r="H55">
            <v>180713.94</v>
          </cell>
          <cell r="J55">
            <v>180713.94</v>
          </cell>
        </row>
        <row r="56">
          <cell r="A56" t="str">
            <v>9512000</v>
          </cell>
          <cell r="B56" t="str">
            <v>Stm Mn Boiler Plant</v>
          </cell>
          <cell r="C56">
            <v>1038626.21</v>
          </cell>
          <cell r="H56">
            <v>1038626.21</v>
          </cell>
          <cell r="J56">
            <v>1038626.21</v>
          </cell>
        </row>
        <row r="57">
          <cell r="A57" t="str">
            <v>9513000</v>
          </cell>
          <cell r="B57" t="str">
            <v>Stm Mn Electr Plant</v>
          </cell>
          <cell r="C57">
            <v>469805.91</v>
          </cell>
          <cell r="H57">
            <v>469805.91</v>
          </cell>
          <cell r="J57">
            <v>469805.91</v>
          </cell>
        </row>
        <row r="58">
          <cell r="A58" t="str">
            <v>9514000</v>
          </cell>
          <cell r="B58" t="str">
            <v>Stm Mn Misc Plt Exp</v>
          </cell>
          <cell r="C58">
            <v>231234.14</v>
          </cell>
          <cell r="H58">
            <v>231234.14</v>
          </cell>
          <cell r="J58">
            <v>231234.14</v>
          </cell>
        </row>
        <row r="59">
          <cell r="A59" t="str">
            <v>9535000</v>
          </cell>
          <cell r="B59" t="str">
            <v>Hyd Op Supv &amp; Eng</v>
          </cell>
          <cell r="C59">
            <v>197226.84</v>
          </cell>
          <cell r="H59">
            <v>197226.84</v>
          </cell>
          <cell r="J59">
            <v>197226.84</v>
          </cell>
        </row>
        <row r="60">
          <cell r="A60" t="str">
            <v>9537000</v>
          </cell>
          <cell r="B60" t="str">
            <v>Hyd Op Hydraulic Exp</v>
          </cell>
          <cell r="C60">
            <v>252448.65</v>
          </cell>
          <cell r="H60">
            <v>252448.65</v>
          </cell>
          <cell r="J60">
            <v>252448.65</v>
          </cell>
        </row>
        <row r="61">
          <cell r="A61" t="str">
            <v>9538000</v>
          </cell>
          <cell r="B61" t="str">
            <v>Hyd Op Electric Exp</v>
          </cell>
          <cell r="C61">
            <v>20732.189999999999</v>
          </cell>
          <cell r="H61">
            <v>20732.189999999999</v>
          </cell>
          <cell r="J61">
            <v>20732.189999999999</v>
          </cell>
        </row>
        <row r="62">
          <cell r="A62" t="str">
            <v>9539000</v>
          </cell>
          <cell r="B62" t="str">
            <v>Hyd Op Misc Pwr Exp</v>
          </cell>
          <cell r="C62">
            <v>194132.5</v>
          </cell>
          <cell r="H62">
            <v>194132.5</v>
          </cell>
          <cell r="J62">
            <v>194132.5</v>
          </cell>
        </row>
        <row r="63">
          <cell r="A63" t="str">
            <v>9541000</v>
          </cell>
          <cell r="B63" t="str">
            <v>Hyd Mn Supv &amp; Eng</v>
          </cell>
          <cell r="C63">
            <v>10604.85</v>
          </cell>
          <cell r="H63">
            <v>10604.85</v>
          </cell>
          <cell r="J63">
            <v>10604.85</v>
          </cell>
        </row>
        <row r="64">
          <cell r="A64" t="str">
            <v>9542000</v>
          </cell>
          <cell r="B64" t="str">
            <v>Hyd Mn Structures</v>
          </cell>
          <cell r="C64">
            <v>29639.4</v>
          </cell>
          <cell r="H64">
            <v>29639.4</v>
          </cell>
          <cell r="J64">
            <v>29639.4</v>
          </cell>
        </row>
        <row r="65">
          <cell r="A65" t="str">
            <v>9543000</v>
          </cell>
          <cell r="B65" t="str">
            <v>Hyd Mn Resv Dams</v>
          </cell>
          <cell r="C65">
            <v>54904.35</v>
          </cell>
          <cell r="H65">
            <v>54904.35</v>
          </cell>
          <cell r="J65">
            <v>54904.35</v>
          </cell>
        </row>
        <row r="66">
          <cell r="A66" t="str">
            <v>9544000</v>
          </cell>
          <cell r="B66" t="str">
            <v>Hyd Mn Electr Plant</v>
          </cell>
          <cell r="C66">
            <v>78487.649999999994</v>
          </cell>
          <cell r="H66">
            <v>78487.649999999994</v>
          </cell>
          <cell r="J66">
            <v>78487.649999999994</v>
          </cell>
        </row>
        <row r="67">
          <cell r="A67" t="str">
            <v>9545000</v>
          </cell>
          <cell r="B67" t="str">
            <v>Hyd Mn Misc Plt Exp</v>
          </cell>
          <cell r="C67">
            <v>309410.82</v>
          </cell>
          <cell r="H67">
            <v>309410.82</v>
          </cell>
          <cell r="J67">
            <v>309410.82</v>
          </cell>
        </row>
        <row r="68">
          <cell r="A68" t="str">
            <v>9546000</v>
          </cell>
          <cell r="B68" t="str">
            <v>Oth Pwr Op Sup &amp; Eng</v>
          </cell>
          <cell r="C68">
            <v>309220.93</v>
          </cell>
          <cell r="H68">
            <v>309220.93</v>
          </cell>
          <cell r="J68">
            <v>309220.93</v>
          </cell>
        </row>
        <row r="69">
          <cell r="A69" t="str">
            <v>9548000</v>
          </cell>
          <cell r="B69" t="str">
            <v>Oth Pwr Op Gen Exp</v>
          </cell>
          <cell r="C69">
            <v>1263306.1299999999</v>
          </cell>
          <cell r="H69">
            <v>1263306.1299999999</v>
          </cell>
          <cell r="J69">
            <v>1263306.1299999999</v>
          </cell>
        </row>
        <row r="70">
          <cell r="A70" t="str">
            <v>9549000</v>
          </cell>
          <cell r="B70" t="str">
            <v>Oth Pwr Op Misc Exp</v>
          </cell>
          <cell r="C70">
            <v>279097.44</v>
          </cell>
          <cell r="H70">
            <v>279097.44</v>
          </cell>
          <cell r="J70">
            <v>279097.44</v>
          </cell>
        </row>
        <row r="71">
          <cell r="A71" t="str">
            <v>9550000</v>
          </cell>
          <cell r="B71" t="str">
            <v>Oth Pwr Op Rents</v>
          </cell>
          <cell r="C71">
            <v>459752.51</v>
          </cell>
          <cell r="H71">
            <v>459752.51</v>
          </cell>
          <cell r="J71">
            <v>459752.51</v>
          </cell>
        </row>
        <row r="72">
          <cell r="A72" t="str">
            <v>9551000</v>
          </cell>
          <cell r="B72" t="str">
            <v>Oth Pwr Mn Sup &amp; Eng</v>
          </cell>
          <cell r="C72">
            <v>36898.639999999999</v>
          </cell>
          <cell r="H72">
            <v>36898.639999999999</v>
          </cell>
          <cell r="J72">
            <v>36898.639999999999</v>
          </cell>
        </row>
        <row r="73">
          <cell r="A73" t="str">
            <v>9552000</v>
          </cell>
          <cell r="B73" t="str">
            <v>Oth Pwr Mn Structure</v>
          </cell>
          <cell r="C73">
            <v>113022.79</v>
          </cell>
          <cell r="H73">
            <v>113022.79</v>
          </cell>
          <cell r="J73">
            <v>113022.79</v>
          </cell>
        </row>
        <row r="74">
          <cell r="A74" t="str">
            <v>9553000</v>
          </cell>
          <cell r="B74" t="str">
            <v>Oth Pwr Mn Equipment</v>
          </cell>
          <cell r="C74">
            <v>1997544.51</v>
          </cell>
          <cell r="H74">
            <v>1997544.51</v>
          </cell>
          <cell r="J74">
            <v>1997544.51</v>
          </cell>
        </row>
        <row r="75">
          <cell r="A75" t="str">
            <v>9554000</v>
          </cell>
          <cell r="B75" t="str">
            <v>Oth Pwr Mn Misc Exp</v>
          </cell>
          <cell r="C75">
            <v>-34154.230000000003</v>
          </cell>
          <cell r="H75">
            <v>-34154.230000000003</v>
          </cell>
          <cell r="J75">
            <v>-34154.230000000003</v>
          </cell>
        </row>
        <row r="76">
          <cell r="A76" t="str">
            <v>9717000</v>
          </cell>
          <cell r="B76" t="str">
            <v>Mfd Op Liq Petro Exp</v>
          </cell>
          <cell r="D76">
            <v>7934.57</v>
          </cell>
          <cell r="I76">
            <v>7934.57</v>
          </cell>
          <cell r="J76">
            <v>7934.57</v>
          </cell>
        </row>
        <row r="77">
          <cell r="A77" t="str">
            <v>9807500</v>
          </cell>
          <cell r="B77" t="str">
            <v>Oth Purch Gas Exp</v>
          </cell>
          <cell r="D77">
            <v>162598.39000000001</v>
          </cell>
          <cell r="I77">
            <v>162598.39000000001</v>
          </cell>
          <cell r="J77">
            <v>162598.39000000001</v>
          </cell>
        </row>
        <row r="78">
          <cell r="A78" t="str">
            <v>9812000</v>
          </cell>
          <cell r="B78" t="str">
            <v>Gas Used fr Oth Util</v>
          </cell>
          <cell r="D78">
            <v>-457.16</v>
          </cell>
          <cell r="I78">
            <v>-457.16</v>
          </cell>
          <cell r="J78">
            <v>-457.16</v>
          </cell>
        </row>
        <row r="79">
          <cell r="A79" t="str">
            <v>9813000</v>
          </cell>
          <cell r="B79" t="str">
            <v>Oth Gas Supply Exp</v>
          </cell>
          <cell r="D79">
            <v>21547.51</v>
          </cell>
          <cell r="I79">
            <v>21547.51</v>
          </cell>
          <cell r="J79">
            <v>21547.51</v>
          </cell>
        </row>
        <row r="80">
          <cell r="A80" t="str">
            <v>9814000</v>
          </cell>
          <cell r="B80" t="str">
            <v>UGS Op Supv &amp; Eng</v>
          </cell>
          <cell r="D80">
            <v>14454.07</v>
          </cell>
          <cell r="I80">
            <v>14454.07</v>
          </cell>
          <cell r="J80">
            <v>14454.07</v>
          </cell>
        </row>
        <row r="81">
          <cell r="A81" t="str">
            <v>9816000</v>
          </cell>
          <cell r="B81" t="str">
            <v>UGS Op Wells Expense</v>
          </cell>
          <cell r="D81">
            <v>517.1</v>
          </cell>
          <cell r="I81">
            <v>517.1</v>
          </cell>
          <cell r="J81">
            <v>517.1</v>
          </cell>
        </row>
        <row r="82">
          <cell r="A82" t="str">
            <v>9817000</v>
          </cell>
          <cell r="B82" t="str">
            <v>UGS Op Lines Expesne</v>
          </cell>
          <cell r="D82">
            <v>567.11</v>
          </cell>
          <cell r="I82">
            <v>567.11</v>
          </cell>
          <cell r="J82">
            <v>567.11</v>
          </cell>
        </row>
        <row r="83">
          <cell r="A83" t="str">
            <v>9818000</v>
          </cell>
          <cell r="B83" t="str">
            <v>UGS Op Compr Stn Exp</v>
          </cell>
          <cell r="D83">
            <v>22993.73</v>
          </cell>
          <cell r="I83">
            <v>22993.73</v>
          </cell>
          <cell r="J83">
            <v>22993.73</v>
          </cell>
        </row>
        <row r="84">
          <cell r="A84" t="str">
            <v>9819000</v>
          </cell>
          <cell r="B84" t="str">
            <v>UGS Op Compr Stn F&amp;P</v>
          </cell>
          <cell r="D84">
            <v>1013.66</v>
          </cell>
          <cell r="I84">
            <v>1013.66</v>
          </cell>
          <cell r="J84">
            <v>1013.66</v>
          </cell>
        </row>
        <row r="85">
          <cell r="A85" t="str">
            <v>9824000</v>
          </cell>
          <cell r="B85" t="str">
            <v>UGS Op Other Expense</v>
          </cell>
          <cell r="D85">
            <v>9308.73</v>
          </cell>
          <cell r="I85">
            <v>9308.73</v>
          </cell>
          <cell r="J85">
            <v>9308.73</v>
          </cell>
        </row>
        <row r="86">
          <cell r="A86" t="str">
            <v>9830000</v>
          </cell>
          <cell r="B86" t="str">
            <v>UGS Mn Supv &amp; Eng</v>
          </cell>
          <cell r="D86">
            <v>13079.66</v>
          </cell>
          <cell r="I86">
            <v>13079.66</v>
          </cell>
          <cell r="J86">
            <v>13079.66</v>
          </cell>
        </row>
        <row r="87">
          <cell r="A87" t="str">
            <v>9831000</v>
          </cell>
          <cell r="B87" t="str">
            <v>UGS Mn Stuctures</v>
          </cell>
          <cell r="D87">
            <v>21923.67</v>
          </cell>
          <cell r="I87">
            <v>21923.67</v>
          </cell>
          <cell r="J87">
            <v>21923.67</v>
          </cell>
        </row>
        <row r="88">
          <cell r="A88" t="str">
            <v>9832000</v>
          </cell>
          <cell r="B88" t="str">
            <v>UGS Mn Reserv &amp; Well</v>
          </cell>
          <cell r="D88">
            <v>64304.73</v>
          </cell>
          <cell r="I88">
            <v>64304.73</v>
          </cell>
          <cell r="J88">
            <v>64304.73</v>
          </cell>
        </row>
        <row r="89">
          <cell r="A89" t="str">
            <v>9833000</v>
          </cell>
          <cell r="B89" t="str">
            <v>UGS Mn Lines</v>
          </cell>
          <cell r="D89">
            <v>5769.15</v>
          </cell>
          <cell r="I89">
            <v>5769.15</v>
          </cell>
          <cell r="J89">
            <v>5769.15</v>
          </cell>
        </row>
        <row r="90">
          <cell r="A90" t="str">
            <v>9834000</v>
          </cell>
          <cell r="B90" t="str">
            <v>UGS Mn Compr Stn Eq</v>
          </cell>
          <cell r="D90">
            <v>60625.74</v>
          </cell>
          <cell r="I90">
            <v>60625.74</v>
          </cell>
          <cell r="J90">
            <v>60625.74</v>
          </cell>
        </row>
        <row r="91">
          <cell r="A91" t="str">
            <v>9836000</v>
          </cell>
          <cell r="B91" t="str">
            <v>UGS Mn Purificat Equ</v>
          </cell>
          <cell r="D91">
            <v>33295.230000000003</v>
          </cell>
          <cell r="I91">
            <v>33295.230000000003</v>
          </cell>
          <cell r="J91">
            <v>33295.230000000003</v>
          </cell>
        </row>
        <row r="92">
          <cell r="A92" t="str">
            <v>9837000</v>
          </cell>
          <cell r="B92" t="str">
            <v>UGS Mn Oth Equipment</v>
          </cell>
          <cell r="D92">
            <v>1280.08</v>
          </cell>
          <cell r="I92">
            <v>1280.08</v>
          </cell>
          <cell r="J92">
            <v>1280.08</v>
          </cell>
        </row>
        <row r="93">
          <cell r="A93" t="str">
            <v>9841000</v>
          </cell>
          <cell r="B93" t="str">
            <v>OS Op Labor &amp; Exp</v>
          </cell>
          <cell r="D93">
            <v>67962.350000000006</v>
          </cell>
          <cell r="I93">
            <v>67962.350000000006</v>
          </cell>
          <cell r="J93">
            <v>67962.350000000006</v>
          </cell>
        </row>
        <row r="94">
          <cell r="A94" t="str">
            <v>ZW_TRANSMISSION_EXP</v>
          </cell>
          <cell r="B94" t="str">
            <v>WUTC Transmission Ex</v>
          </cell>
          <cell r="C94">
            <v>1946866.19</v>
          </cell>
          <cell r="H94">
            <v>1946866.19</v>
          </cell>
          <cell r="J94">
            <v>1946866.19</v>
          </cell>
        </row>
        <row r="95">
          <cell r="A95" t="str">
            <v>9560000</v>
          </cell>
          <cell r="B95" t="str">
            <v>Transm Op Supv &amp; Eng</v>
          </cell>
          <cell r="C95">
            <v>194121.08</v>
          </cell>
          <cell r="H95">
            <v>194121.08</v>
          </cell>
          <cell r="J95">
            <v>194121.08</v>
          </cell>
        </row>
        <row r="96">
          <cell r="A96" t="str">
            <v>9561100</v>
          </cell>
          <cell r="B96" t="str">
            <v>Load Disp-Reliabilit</v>
          </cell>
          <cell r="C96">
            <v>6854.84</v>
          </cell>
          <cell r="H96">
            <v>6854.84</v>
          </cell>
          <cell r="J96">
            <v>6854.84</v>
          </cell>
        </row>
        <row r="97">
          <cell r="A97" t="str">
            <v>9561200</v>
          </cell>
          <cell r="B97" t="str">
            <v>Load Disp-Monit &amp; Op</v>
          </cell>
          <cell r="C97">
            <v>127001.04</v>
          </cell>
          <cell r="H97">
            <v>127001.04</v>
          </cell>
          <cell r="J97">
            <v>127001.04</v>
          </cell>
        </row>
        <row r="98">
          <cell r="A98" t="str">
            <v>9561300</v>
          </cell>
          <cell r="B98" t="str">
            <v>Load Disp-Transm Svc</v>
          </cell>
          <cell r="C98">
            <v>48866.94</v>
          </cell>
          <cell r="H98">
            <v>48866.94</v>
          </cell>
          <cell r="J98">
            <v>48866.94</v>
          </cell>
        </row>
        <row r="99">
          <cell r="A99" t="str">
            <v>9561500</v>
          </cell>
          <cell r="B99" t="str">
            <v>Reliab Plng &amp; Stndrd</v>
          </cell>
          <cell r="C99">
            <v>242869.09</v>
          </cell>
          <cell r="H99">
            <v>242869.09</v>
          </cell>
          <cell r="J99">
            <v>242869.09</v>
          </cell>
        </row>
        <row r="100">
          <cell r="A100" t="str">
            <v>9561700</v>
          </cell>
          <cell r="B100" t="str">
            <v>Gen Interconn Study</v>
          </cell>
          <cell r="C100">
            <v>52120.77</v>
          </cell>
          <cell r="H100">
            <v>52120.77</v>
          </cell>
          <cell r="J100">
            <v>52120.77</v>
          </cell>
        </row>
        <row r="101">
          <cell r="A101" t="str">
            <v>9561800</v>
          </cell>
          <cell r="B101" t="str">
            <v>Reliab Plng &amp; SD Svc</v>
          </cell>
          <cell r="C101">
            <v>7461.22</v>
          </cell>
          <cell r="H101">
            <v>7461.22</v>
          </cell>
          <cell r="J101">
            <v>7461.22</v>
          </cell>
        </row>
        <row r="102">
          <cell r="A102" t="str">
            <v>9562000</v>
          </cell>
          <cell r="B102" t="str">
            <v>Trm Op Station Exp</v>
          </cell>
          <cell r="C102">
            <v>80969.289999999994</v>
          </cell>
          <cell r="H102">
            <v>80969.289999999994</v>
          </cell>
          <cell r="J102">
            <v>80969.289999999994</v>
          </cell>
        </row>
        <row r="103">
          <cell r="A103" t="str">
            <v>9563000</v>
          </cell>
          <cell r="B103" t="str">
            <v>Trm Op Ovhd Line Exp</v>
          </cell>
          <cell r="C103">
            <v>15410.17</v>
          </cell>
          <cell r="H103">
            <v>15410.17</v>
          </cell>
          <cell r="J103">
            <v>15410.17</v>
          </cell>
        </row>
        <row r="104">
          <cell r="A104" t="str">
            <v>9566000</v>
          </cell>
          <cell r="B104" t="str">
            <v>Trm Op Misc Expenses</v>
          </cell>
          <cell r="C104">
            <v>235142.19</v>
          </cell>
          <cell r="H104">
            <v>235142.19</v>
          </cell>
          <cell r="J104">
            <v>235142.19</v>
          </cell>
        </row>
        <row r="105">
          <cell r="A105" t="str">
            <v>9567000</v>
          </cell>
          <cell r="B105" t="str">
            <v>Trm Op Rents</v>
          </cell>
          <cell r="C105">
            <v>30467.99</v>
          </cell>
          <cell r="H105">
            <v>30467.99</v>
          </cell>
          <cell r="J105">
            <v>30467.99</v>
          </cell>
        </row>
        <row r="106">
          <cell r="A106" t="str">
            <v>9568000</v>
          </cell>
          <cell r="B106" t="str">
            <v>Trm Mn Supv &amp; Eng</v>
          </cell>
          <cell r="C106">
            <v>4780</v>
          </cell>
          <cell r="H106">
            <v>4780</v>
          </cell>
          <cell r="J106">
            <v>4780</v>
          </cell>
        </row>
        <row r="107">
          <cell r="A107" t="str">
            <v>9569000</v>
          </cell>
          <cell r="B107" t="str">
            <v>Trm Mn Structures</v>
          </cell>
          <cell r="C107">
            <v>55.22</v>
          </cell>
          <cell r="H107">
            <v>55.22</v>
          </cell>
          <cell r="J107">
            <v>55.22</v>
          </cell>
        </row>
        <row r="108">
          <cell r="A108" t="str">
            <v>9569200</v>
          </cell>
          <cell r="B108" t="str">
            <v>Trm Mn Comp Software</v>
          </cell>
          <cell r="C108">
            <v>7501.12</v>
          </cell>
          <cell r="H108">
            <v>7501.12</v>
          </cell>
          <cell r="J108">
            <v>7501.12</v>
          </cell>
        </row>
        <row r="109">
          <cell r="A109" t="str">
            <v>9570000</v>
          </cell>
          <cell r="B109" t="str">
            <v>Trm Mn Station Equip</v>
          </cell>
          <cell r="C109">
            <v>243871.48</v>
          </cell>
          <cell r="H109">
            <v>243871.48</v>
          </cell>
          <cell r="J109">
            <v>243871.48</v>
          </cell>
        </row>
        <row r="110">
          <cell r="A110" t="str">
            <v>9571000</v>
          </cell>
          <cell r="B110" t="str">
            <v>Trm Mn Ovhd Lines</v>
          </cell>
          <cell r="C110">
            <v>643112.71</v>
          </cell>
          <cell r="H110">
            <v>643112.71</v>
          </cell>
          <cell r="J110">
            <v>643112.71</v>
          </cell>
        </row>
        <row r="111">
          <cell r="A111" t="str">
            <v>9573000</v>
          </cell>
          <cell r="B111" t="str">
            <v>Trm Mn Misc Transm</v>
          </cell>
          <cell r="C111">
            <v>6261.04</v>
          </cell>
          <cell r="H111">
            <v>6261.04</v>
          </cell>
          <cell r="J111">
            <v>6261.04</v>
          </cell>
        </row>
        <row r="112">
          <cell r="A112" t="str">
            <v>ZW_DISTRIBUTION_EXP</v>
          </cell>
          <cell r="B112" t="str">
            <v>WUTC Distribution Ex</v>
          </cell>
          <cell r="C112">
            <v>5837084.6600000001</v>
          </cell>
          <cell r="D112">
            <v>4518851.7</v>
          </cell>
          <cell r="H112">
            <v>5837084.6600000001</v>
          </cell>
          <cell r="I112">
            <v>4518851.7</v>
          </cell>
          <cell r="J112">
            <v>10355936.359999999</v>
          </cell>
        </row>
        <row r="113">
          <cell r="A113" t="str">
            <v>9580000</v>
          </cell>
          <cell r="B113" t="str">
            <v>Dis Op Supv &amp; Eng</v>
          </cell>
          <cell r="C113">
            <v>155354.95000000001</v>
          </cell>
          <cell r="H113">
            <v>155354.95000000001</v>
          </cell>
          <cell r="J113">
            <v>155354.95000000001</v>
          </cell>
        </row>
        <row r="114">
          <cell r="A114" t="str">
            <v>9581000</v>
          </cell>
          <cell r="B114" t="str">
            <v>Dis Op Load Dispatch</v>
          </cell>
          <cell r="C114">
            <v>139057.57</v>
          </cell>
          <cell r="H114">
            <v>139057.57</v>
          </cell>
          <cell r="J114">
            <v>139057.57</v>
          </cell>
        </row>
        <row r="115">
          <cell r="A115" t="str">
            <v>9582000</v>
          </cell>
          <cell r="B115" t="str">
            <v>Dis Op Station Exp</v>
          </cell>
          <cell r="C115">
            <v>153704.48000000001</v>
          </cell>
          <cell r="H115">
            <v>153704.48000000001</v>
          </cell>
          <cell r="J115">
            <v>153704.48000000001</v>
          </cell>
        </row>
        <row r="116">
          <cell r="A116" t="str">
            <v>9583000</v>
          </cell>
          <cell r="B116" t="str">
            <v>Dis Op Ovhd Line Exp</v>
          </cell>
          <cell r="C116">
            <v>258107.36</v>
          </cell>
          <cell r="H116">
            <v>258107.36</v>
          </cell>
          <cell r="J116">
            <v>258107.36</v>
          </cell>
        </row>
        <row r="117">
          <cell r="A117" t="str">
            <v>9584000</v>
          </cell>
          <cell r="B117" t="str">
            <v>Dis Op Undg Line Exp</v>
          </cell>
          <cell r="C117">
            <v>450523.21</v>
          </cell>
          <cell r="H117">
            <v>450523.21</v>
          </cell>
          <cell r="J117">
            <v>450523.21</v>
          </cell>
        </row>
        <row r="118">
          <cell r="A118" t="str">
            <v>9586000</v>
          </cell>
          <cell r="B118" t="str">
            <v>Dis Op Meter Exp</v>
          </cell>
          <cell r="C118">
            <v>259254.15</v>
          </cell>
          <cell r="H118">
            <v>259254.15</v>
          </cell>
          <cell r="J118">
            <v>259254.15</v>
          </cell>
        </row>
        <row r="119">
          <cell r="A119" t="str">
            <v>9587000</v>
          </cell>
          <cell r="B119" t="str">
            <v>Dis Op Cust Install</v>
          </cell>
          <cell r="C119">
            <v>300543.63</v>
          </cell>
          <cell r="H119">
            <v>300543.63</v>
          </cell>
          <cell r="J119">
            <v>300543.63</v>
          </cell>
        </row>
        <row r="120">
          <cell r="A120" t="str">
            <v>9588000</v>
          </cell>
          <cell r="B120" t="str">
            <v>Dis Op Misc Expenses</v>
          </cell>
          <cell r="C120">
            <v>762460.78</v>
          </cell>
          <cell r="H120">
            <v>762460.78</v>
          </cell>
          <cell r="J120">
            <v>762460.78</v>
          </cell>
        </row>
        <row r="121">
          <cell r="A121" t="str">
            <v>9589000</v>
          </cell>
          <cell r="B121" t="str">
            <v>Dis Op Rents</v>
          </cell>
          <cell r="C121">
            <v>134029.60999999999</v>
          </cell>
          <cell r="H121">
            <v>134029.60999999999</v>
          </cell>
          <cell r="J121">
            <v>134029.60999999999</v>
          </cell>
        </row>
        <row r="122">
          <cell r="A122" t="str">
            <v>9590000</v>
          </cell>
          <cell r="B122" t="str">
            <v>Dis Mn Supv &amp; Eng</v>
          </cell>
          <cell r="C122">
            <v>49411.37</v>
          </cell>
          <cell r="H122">
            <v>49411.37</v>
          </cell>
          <cell r="J122">
            <v>49411.37</v>
          </cell>
        </row>
        <row r="123">
          <cell r="A123" t="str">
            <v>9592000</v>
          </cell>
          <cell r="B123" t="str">
            <v>Dis Mn Station Equip</v>
          </cell>
          <cell r="C123">
            <v>124645.12</v>
          </cell>
          <cell r="H123">
            <v>124645.12</v>
          </cell>
          <cell r="J123">
            <v>124645.12</v>
          </cell>
        </row>
        <row r="124">
          <cell r="A124" t="str">
            <v>9593000</v>
          </cell>
          <cell r="B124" t="str">
            <v>Dis Mn Ovhd Lines</v>
          </cell>
          <cell r="C124">
            <v>2191604.83</v>
          </cell>
          <cell r="H124">
            <v>2191604.83</v>
          </cell>
          <cell r="J124">
            <v>2191604.83</v>
          </cell>
        </row>
        <row r="125">
          <cell r="A125" t="str">
            <v>9594000</v>
          </cell>
          <cell r="B125" t="str">
            <v>Dis Mn Undgrd Lines</v>
          </cell>
          <cell r="C125">
            <v>661850.91</v>
          </cell>
          <cell r="H125">
            <v>661850.91</v>
          </cell>
          <cell r="J125">
            <v>661850.91</v>
          </cell>
        </row>
        <row r="126">
          <cell r="A126" t="str">
            <v>9595000</v>
          </cell>
          <cell r="B126" t="str">
            <v>Dis Mn Line Transfor</v>
          </cell>
          <cell r="C126">
            <v>12610.86</v>
          </cell>
          <cell r="H126">
            <v>12610.86</v>
          </cell>
          <cell r="J126">
            <v>12610.86</v>
          </cell>
        </row>
        <row r="127">
          <cell r="A127" t="str">
            <v>9596000</v>
          </cell>
          <cell r="B127" t="str">
            <v>Dis Mn St Ltng &amp; Sig</v>
          </cell>
          <cell r="C127">
            <v>127334.01</v>
          </cell>
          <cell r="H127">
            <v>127334.01</v>
          </cell>
          <cell r="J127">
            <v>127334.01</v>
          </cell>
        </row>
        <row r="128">
          <cell r="A128" t="str">
            <v>9597000</v>
          </cell>
          <cell r="B128" t="str">
            <v>Dis Mn Meters</v>
          </cell>
          <cell r="C128">
            <v>56591.82</v>
          </cell>
          <cell r="H128">
            <v>56591.82</v>
          </cell>
          <cell r="J128">
            <v>56591.82</v>
          </cell>
        </row>
        <row r="129">
          <cell r="A129" t="str">
            <v>9870000</v>
          </cell>
          <cell r="B129" t="str">
            <v>Dis Op Supv &amp; Eng</v>
          </cell>
          <cell r="D129">
            <v>159504.03</v>
          </cell>
          <cell r="I129">
            <v>159504.03</v>
          </cell>
          <cell r="J129">
            <v>159504.03</v>
          </cell>
        </row>
        <row r="130">
          <cell r="A130" t="str">
            <v>9871000</v>
          </cell>
          <cell r="B130" t="str">
            <v>Dis Op Load Dispatch</v>
          </cell>
          <cell r="D130">
            <v>19277.39</v>
          </cell>
          <cell r="I130">
            <v>19277.39</v>
          </cell>
          <cell r="J130">
            <v>19277.39</v>
          </cell>
        </row>
        <row r="131">
          <cell r="A131" t="str">
            <v>9874000</v>
          </cell>
          <cell r="B131" t="str">
            <v>Dis Op Mains &amp; Serv</v>
          </cell>
          <cell r="D131">
            <v>1400334.64</v>
          </cell>
          <cell r="I131">
            <v>1400334.64</v>
          </cell>
          <cell r="J131">
            <v>1400334.64</v>
          </cell>
        </row>
        <row r="132">
          <cell r="A132" t="str">
            <v>9875000</v>
          </cell>
          <cell r="B132" t="str">
            <v>Dis Op M &amp; R Stn-Gen</v>
          </cell>
          <cell r="D132">
            <v>71318.259999999995</v>
          </cell>
          <cell r="I132">
            <v>71318.259999999995</v>
          </cell>
          <cell r="J132">
            <v>71318.259999999995</v>
          </cell>
        </row>
        <row r="133">
          <cell r="A133" t="str">
            <v>9876000</v>
          </cell>
          <cell r="B133" t="str">
            <v>Dis Op M &amp; R Stn-Ind</v>
          </cell>
          <cell r="D133">
            <v>29372.78</v>
          </cell>
          <cell r="I133">
            <v>29372.78</v>
          </cell>
          <cell r="J133">
            <v>29372.78</v>
          </cell>
        </row>
        <row r="134">
          <cell r="A134" t="str">
            <v>9878000</v>
          </cell>
          <cell r="B134" t="str">
            <v>Dis Op Mtr &amp; Hou Reg</v>
          </cell>
          <cell r="D134">
            <v>185854.28</v>
          </cell>
          <cell r="I134">
            <v>185854.28</v>
          </cell>
          <cell r="J134">
            <v>185854.28</v>
          </cell>
        </row>
        <row r="135">
          <cell r="A135" t="str">
            <v>9879000</v>
          </cell>
          <cell r="B135" t="str">
            <v>Dis Op Cust Install</v>
          </cell>
          <cell r="D135">
            <v>199737.32</v>
          </cell>
          <cell r="I135">
            <v>199737.32</v>
          </cell>
          <cell r="J135">
            <v>199737.32</v>
          </cell>
        </row>
        <row r="136">
          <cell r="A136" t="str">
            <v>9880000</v>
          </cell>
          <cell r="B136" t="str">
            <v>Dis Op Other Expense</v>
          </cell>
          <cell r="D136">
            <v>1123470.24</v>
          </cell>
          <cell r="I136">
            <v>1123470.24</v>
          </cell>
          <cell r="J136">
            <v>1123470.24</v>
          </cell>
        </row>
        <row r="137">
          <cell r="A137" t="str">
            <v>9881000</v>
          </cell>
          <cell r="B137" t="str">
            <v>Dis Op Rents</v>
          </cell>
          <cell r="D137">
            <v>17018.8</v>
          </cell>
          <cell r="I137">
            <v>17018.8</v>
          </cell>
          <cell r="J137">
            <v>17018.8</v>
          </cell>
        </row>
        <row r="138">
          <cell r="A138" t="str">
            <v>9885000</v>
          </cell>
          <cell r="B138" t="str">
            <v>Dis Mn Supv &amp; Eng</v>
          </cell>
          <cell r="D138">
            <v>7744.34</v>
          </cell>
          <cell r="I138">
            <v>7744.34</v>
          </cell>
          <cell r="J138">
            <v>7744.34</v>
          </cell>
        </row>
        <row r="139">
          <cell r="A139" t="str">
            <v>9886000</v>
          </cell>
          <cell r="B139" t="str">
            <v>Dis Mn Structures</v>
          </cell>
          <cell r="D139">
            <v>10620.69</v>
          </cell>
          <cell r="I139">
            <v>10620.69</v>
          </cell>
          <cell r="J139">
            <v>10620.69</v>
          </cell>
        </row>
        <row r="140">
          <cell r="A140" t="str">
            <v>9887000</v>
          </cell>
          <cell r="B140" t="str">
            <v>Dis Mn Mains</v>
          </cell>
          <cell r="D140">
            <v>692742.79</v>
          </cell>
          <cell r="I140">
            <v>692742.79</v>
          </cell>
          <cell r="J140">
            <v>692742.79</v>
          </cell>
        </row>
        <row r="141">
          <cell r="A141" t="str">
            <v>9889000</v>
          </cell>
          <cell r="B141" t="str">
            <v>Dis Mn M &amp; R Stn-Gen</v>
          </cell>
          <cell r="D141">
            <v>96862.27</v>
          </cell>
          <cell r="I141">
            <v>96862.27</v>
          </cell>
          <cell r="J141">
            <v>96862.27</v>
          </cell>
        </row>
        <row r="142">
          <cell r="A142" t="str">
            <v>9890000</v>
          </cell>
          <cell r="B142" t="str">
            <v>Dis Mn M &amp; R Stn-Ind</v>
          </cell>
          <cell r="D142">
            <v>14889.55</v>
          </cell>
          <cell r="I142">
            <v>14889.55</v>
          </cell>
          <cell r="J142">
            <v>14889.55</v>
          </cell>
        </row>
        <row r="143">
          <cell r="A143" t="str">
            <v>9892000</v>
          </cell>
          <cell r="B143" t="str">
            <v>Dis Mn Services</v>
          </cell>
          <cell r="D143">
            <v>391374.94</v>
          </cell>
          <cell r="I143">
            <v>391374.94</v>
          </cell>
          <cell r="J143">
            <v>391374.94</v>
          </cell>
        </row>
        <row r="144">
          <cell r="A144" t="str">
            <v>9893000</v>
          </cell>
          <cell r="B144" t="str">
            <v>Dis Mn Mtr &amp; Hou Reg</v>
          </cell>
          <cell r="D144">
            <v>50958.42</v>
          </cell>
          <cell r="I144">
            <v>50958.42</v>
          </cell>
          <cell r="J144">
            <v>50958.42</v>
          </cell>
        </row>
        <row r="145">
          <cell r="A145" t="str">
            <v>9894000</v>
          </cell>
          <cell r="B145" t="str">
            <v>Dis Mn Other Equipm</v>
          </cell>
          <cell r="D145">
            <v>47770.96</v>
          </cell>
          <cell r="I145">
            <v>47770.96</v>
          </cell>
          <cell r="J145">
            <v>47770.96</v>
          </cell>
        </row>
        <row r="146">
          <cell r="A146" t="str">
            <v>ZW_CUSTOMER_ACCTS_EXP</v>
          </cell>
          <cell r="B146" t="str">
            <v>WUTC Customer Accoun</v>
          </cell>
          <cell r="C146">
            <v>2140929.19</v>
          </cell>
          <cell r="D146">
            <v>871343.32</v>
          </cell>
          <cell r="E146">
            <v>3271452.74</v>
          </cell>
          <cell r="F146">
            <v>1907022.13</v>
          </cell>
          <cell r="G146">
            <v>1364430.61</v>
          </cell>
          <cell r="H146">
            <v>4047951.32</v>
          </cell>
          <cell r="I146">
            <v>2235773.9300000002</v>
          </cell>
          <cell r="J146">
            <v>6283725.25</v>
          </cell>
        </row>
        <row r="147">
          <cell r="A147" t="str">
            <v>9901000</v>
          </cell>
          <cell r="B147" t="str">
            <v>Customer Accts Supv</v>
          </cell>
          <cell r="C147">
            <v>0</v>
          </cell>
          <cell r="D147">
            <v>0</v>
          </cell>
          <cell r="E147">
            <v>21560.58</v>
          </cell>
          <cell r="F147">
            <v>12515.94</v>
          </cell>
          <cell r="G147">
            <v>9044.64</v>
          </cell>
          <cell r="H147">
            <v>12515.94</v>
          </cell>
          <cell r="I147">
            <v>9044.64</v>
          </cell>
          <cell r="J147">
            <v>21560.58</v>
          </cell>
        </row>
        <row r="148">
          <cell r="A148" t="str">
            <v>9902000</v>
          </cell>
          <cell r="B148" t="str">
            <v>Meter Reading Exp</v>
          </cell>
          <cell r="C148">
            <v>890864.36</v>
          </cell>
          <cell r="D148">
            <v>651333.79</v>
          </cell>
          <cell r="E148">
            <v>176868.63</v>
          </cell>
          <cell r="F148">
            <v>110029.98</v>
          </cell>
          <cell r="G148">
            <v>66838.649999999994</v>
          </cell>
          <cell r="H148">
            <v>1000894.34</v>
          </cell>
          <cell r="I148">
            <v>718172.44</v>
          </cell>
          <cell r="J148">
            <v>1719066.78</v>
          </cell>
        </row>
        <row r="149">
          <cell r="A149" t="str">
            <v>9902100</v>
          </cell>
          <cell r="B149" t="str">
            <v>Meter Reading Exp-E</v>
          </cell>
          <cell r="C149">
            <v>3994.37</v>
          </cell>
          <cell r="H149">
            <v>3994.37</v>
          </cell>
          <cell r="J149">
            <v>3994.37</v>
          </cell>
        </row>
        <row r="150">
          <cell r="A150" t="str">
            <v>9902200</v>
          </cell>
          <cell r="B150" t="str">
            <v>Meter Reading Exp-G</v>
          </cell>
          <cell r="D150">
            <v>2389.59</v>
          </cell>
          <cell r="I150">
            <v>2389.59</v>
          </cell>
          <cell r="J150">
            <v>2389.59</v>
          </cell>
        </row>
        <row r="151">
          <cell r="A151" t="str">
            <v>9903000</v>
          </cell>
          <cell r="B151" t="str">
            <v>Customer Rec &amp; Coll</v>
          </cell>
          <cell r="C151">
            <v>89738.52</v>
          </cell>
          <cell r="D151">
            <v>109290.8</v>
          </cell>
          <cell r="E151">
            <v>3065823.53</v>
          </cell>
          <cell r="F151">
            <v>1779710.53</v>
          </cell>
          <cell r="G151">
            <v>1286113</v>
          </cell>
          <cell r="H151">
            <v>1869449.05</v>
          </cell>
          <cell r="I151">
            <v>1395403.8</v>
          </cell>
          <cell r="J151">
            <v>3264852.85</v>
          </cell>
        </row>
        <row r="152">
          <cell r="A152" t="str">
            <v>9903100</v>
          </cell>
          <cell r="B152" t="str">
            <v>Cust Rec Col Exp-E</v>
          </cell>
          <cell r="C152">
            <v>194160.37</v>
          </cell>
          <cell r="H152">
            <v>194160.37</v>
          </cell>
          <cell r="J152">
            <v>194160.37</v>
          </cell>
        </row>
        <row r="153">
          <cell r="A153" t="str">
            <v>9903200</v>
          </cell>
          <cell r="B153" t="str">
            <v>Cust Rec Col Exp-G</v>
          </cell>
          <cell r="D153">
            <v>29271.75</v>
          </cell>
          <cell r="I153">
            <v>29271.75</v>
          </cell>
          <cell r="J153">
            <v>29271.75</v>
          </cell>
        </row>
        <row r="154">
          <cell r="A154" t="str">
            <v>9904000</v>
          </cell>
          <cell r="B154" t="str">
            <v>Uncollectible Accts</v>
          </cell>
          <cell r="C154">
            <v>962171.57</v>
          </cell>
          <cell r="D154">
            <v>79057.39</v>
          </cell>
          <cell r="E154">
            <v>7200</v>
          </cell>
          <cell r="F154">
            <v>4765.68</v>
          </cell>
          <cell r="G154">
            <v>2434.3200000000002</v>
          </cell>
          <cell r="H154">
            <v>966937.25</v>
          </cell>
          <cell r="I154">
            <v>81491.710000000006</v>
          </cell>
          <cell r="J154">
            <v>1048428.96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1512230.14</v>
          </cell>
          <cell r="D155">
            <v>146348.88</v>
          </cell>
          <cell r="E155">
            <v>325908.28000000003</v>
          </cell>
          <cell r="F155">
            <v>189189.82</v>
          </cell>
          <cell r="G155">
            <v>136718.46</v>
          </cell>
          <cell r="H155">
            <v>1701419.96</v>
          </cell>
          <cell r="I155">
            <v>283067.34000000003</v>
          </cell>
          <cell r="J155">
            <v>1984487.3</v>
          </cell>
        </row>
        <row r="156">
          <cell r="A156" t="str">
            <v>9908010</v>
          </cell>
          <cell r="B156" t="str">
            <v>Customer Serv Exp</v>
          </cell>
          <cell r="C156">
            <v>1331130.3899999999</v>
          </cell>
          <cell r="D156">
            <v>123529.93</v>
          </cell>
          <cell r="E156">
            <v>133905.92000000001</v>
          </cell>
          <cell r="F156">
            <v>77732.429999999993</v>
          </cell>
          <cell r="G156">
            <v>56173.49</v>
          </cell>
          <cell r="H156">
            <v>1408862.82</v>
          </cell>
          <cell r="I156">
            <v>179703.42</v>
          </cell>
          <cell r="J156">
            <v>1588566.24</v>
          </cell>
        </row>
        <row r="157">
          <cell r="A157" t="str">
            <v>9909000</v>
          </cell>
          <cell r="B157" t="str">
            <v>Infor &amp; Inst Adv Exp</v>
          </cell>
          <cell r="C157">
            <v>130564.82</v>
          </cell>
          <cell r="D157">
            <v>22818.95</v>
          </cell>
          <cell r="E157">
            <v>203557.76000000001</v>
          </cell>
          <cell r="F157">
            <v>118165.28</v>
          </cell>
          <cell r="G157">
            <v>85392.48</v>
          </cell>
          <cell r="H157">
            <v>248730.1</v>
          </cell>
          <cell r="I157">
            <v>108211.43</v>
          </cell>
          <cell r="J157">
            <v>356941.53</v>
          </cell>
        </row>
        <row r="158">
          <cell r="A158" t="str">
            <v>9910000</v>
          </cell>
          <cell r="B158" t="str">
            <v>Misc Cust Serv Exp</v>
          </cell>
          <cell r="C158">
            <v>0</v>
          </cell>
          <cell r="D158">
            <v>0</v>
          </cell>
          <cell r="E158">
            <v>105.66</v>
          </cell>
          <cell r="F158">
            <v>61.34</v>
          </cell>
          <cell r="G158">
            <v>44.32</v>
          </cell>
          <cell r="H158">
            <v>61.34</v>
          </cell>
          <cell r="I158">
            <v>44.32</v>
          </cell>
          <cell r="J158">
            <v>105.66</v>
          </cell>
        </row>
        <row r="159">
          <cell r="A159" t="str">
            <v>9912000</v>
          </cell>
          <cell r="B159" t="str">
            <v>Demonstr &amp; Sell Exp</v>
          </cell>
          <cell r="C159">
            <v>50534.93</v>
          </cell>
          <cell r="D159">
            <v>0</v>
          </cell>
          <cell r="E159">
            <v>-11661.06</v>
          </cell>
          <cell r="F159">
            <v>-6769.23</v>
          </cell>
          <cell r="G159">
            <v>-4891.83</v>
          </cell>
          <cell r="H159">
            <v>43765.7</v>
          </cell>
          <cell r="I159">
            <v>-4891.83</v>
          </cell>
          <cell r="J159">
            <v>38873.870000000003</v>
          </cell>
        </row>
        <row r="160">
          <cell r="A160" t="str">
            <v>ZW_CONSERV_AMORTIZATION</v>
          </cell>
          <cell r="B160" t="str">
            <v>WUTC Conservation Am</v>
          </cell>
          <cell r="C160">
            <v>5792118.6699999999</v>
          </cell>
          <cell r="D160">
            <v>462428.34</v>
          </cell>
          <cell r="H160">
            <v>5792118.6699999999</v>
          </cell>
          <cell r="I160">
            <v>462428.34</v>
          </cell>
          <cell r="J160">
            <v>6254547.0099999998</v>
          </cell>
        </row>
        <row r="161">
          <cell r="A161" t="str">
            <v>9908020</v>
          </cell>
          <cell r="B161" t="str">
            <v>Conserv Amortization</v>
          </cell>
          <cell r="C161">
            <v>5792118.6699999999</v>
          </cell>
          <cell r="D161">
            <v>462428.34</v>
          </cell>
          <cell r="H161">
            <v>5792118.6699999999</v>
          </cell>
          <cell r="I161">
            <v>462428.34</v>
          </cell>
          <cell r="J161">
            <v>6254547.0099999998</v>
          </cell>
        </row>
        <row r="162">
          <cell r="A162" t="str">
            <v>ZW_ADMIN_GEN_EXP</v>
          </cell>
          <cell r="B162" t="str">
            <v>WUTC Admin &amp; General</v>
          </cell>
          <cell r="C162">
            <v>3268981.25</v>
          </cell>
          <cell r="D162">
            <v>926469.91</v>
          </cell>
          <cell r="E162">
            <v>10860943.470000001</v>
          </cell>
          <cell r="F162">
            <v>7102873.9800000004</v>
          </cell>
          <cell r="G162">
            <v>3758069.49</v>
          </cell>
          <cell r="H162">
            <v>10371855.23</v>
          </cell>
          <cell r="I162">
            <v>4684539.4000000004</v>
          </cell>
          <cell r="J162">
            <v>15056394.630000001</v>
          </cell>
        </row>
        <row r="163">
          <cell r="A163" t="str">
            <v>9920000</v>
          </cell>
          <cell r="B163" t="str">
            <v>Admin &amp; Gen Salaries</v>
          </cell>
          <cell r="C163">
            <v>426378.55</v>
          </cell>
          <cell r="D163">
            <v>53386.76</v>
          </cell>
          <cell r="E163">
            <v>5984298.0300000003</v>
          </cell>
          <cell r="F163">
            <v>3961001.07</v>
          </cell>
          <cell r="G163">
            <v>2023296.96</v>
          </cell>
          <cell r="H163">
            <v>4387379.62</v>
          </cell>
          <cell r="I163">
            <v>2076683.72</v>
          </cell>
          <cell r="J163">
            <v>6464063.3399999999</v>
          </cell>
        </row>
        <row r="164">
          <cell r="A164" t="str">
            <v>9921000</v>
          </cell>
          <cell r="B164" t="str">
            <v>Office Suppies &amp; Exp</v>
          </cell>
          <cell r="C164">
            <v>41552.04</v>
          </cell>
          <cell r="D164">
            <v>39653.53</v>
          </cell>
          <cell r="E164">
            <v>1186612.2</v>
          </cell>
          <cell r="F164">
            <v>785410.15</v>
          </cell>
          <cell r="G164">
            <v>401202.05</v>
          </cell>
          <cell r="H164">
            <v>826962.19</v>
          </cell>
          <cell r="I164">
            <v>440855.58</v>
          </cell>
          <cell r="J164">
            <v>1267817.77</v>
          </cell>
        </row>
        <row r="165">
          <cell r="A165" t="str">
            <v>9922000</v>
          </cell>
          <cell r="B165" t="str">
            <v>Admin Exp Transf-Cr</v>
          </cell>
          <cell r="C165">
            <v>-13904.46</v>
          </cell>
          <cell r="D165">
            <v>-7102.44</v>
          </cell>
          <cell r="E165">
            <v>-2926789.19</v>
          </cell>
          <cell r="F165">
            <v>-1937241.76</v>
          </cell>
          <cell r="G165">
            <v>-989547.43</v>
          </cell>
          <cell r="H165">
            <v>-1951146.22</v>
          </cell>
          <cell r="I165">
            <v>-996649.87</v>
          </cell>
          <cell r="J165">
            <v>-2947796.09</v>
          </cell>
        </row>
        <row r="166">
          <cell r="A166" t="str">
            <v>9923000</v>
          </cell>
          <cell r="B166" t="str">
            <v>Outside Svc Employed</v>
          </cell>
          <cell r="C166">
            <v>144444.07999999999</v>
          </cell>
          <cell r="D166">
            <v>13403.35</v>
          </cell>
          <cell r="E166">
            <v>1074765.01</v>
          </cell>
          <cell r="F166">
            <v>711386.95</v>
          </cell>
          <cell r="G166">
            <v>363378.06</v>
          </cell>
          <cell r="H166">
            <v>855831.03</v>
          </cell>
          <cell r="I166">
            <v>376781.41</v>
          </cell>
          <cell r="J166">
            <v>1232612.44</v>
          </cell>
        </row>
        <row r="167">
          <cell r="A167" t="str">
            <v>9924000</v>
          </cell>
          <cell r="B167" t="str">
            <v>Property Insurance</v>
          </cell>
          <cell r="C167">
            <v>384439.62</v>
          </cell>
          <cell r="D167">
            <v>7476.66</v>
          </cell>
          <cell r="E167">
            <v>9363.82</v>
          </cell>
          <cell r="F167">
            <v>5653.87</v>
          </cell>
          <cell r="G167">
            <v>3709.95</v>
          </cell>
          <cell r="H167">
            <v>390093.49</v>
          </cell>
          <cell r="I167">
            <v>11186.61</v>
          </cell>
          <cell r="J167">
            <v>401280.1</v>
          </cell>
        </row>
        <row r="168">
          <cell r="A168" t="str">
            <v>9925000</v>
          </cell>
          <cell r="B168" t="str">
            <v>Injuries and Damages</v>
          </cell>
          <cell r="C168">
            <v>68030.34</v>
          </cell>
          <cell r="D168">
            <v>43679.89</v>
          </cell>
          <cell r="E168">
            <v>694401.17</v>
          </cell>
          <cell r="F168">
            <v>403099.83</v>
          </cell>
          <cell r="G168">
            <v>291301.34000000003</v>
          </cell>
          <cell r="H168">
            <v>471130.17</v>
          </cell>
          <cell r="I168">
            <v>334981.23</v>
          </cell>
          <cell r="J168">
            <v>806111.4</v>
          </cell>
        </row>
        <row r="169">
          <cell r="A169" t="str">
            <v>9926000</v>
          </cell>
          <cell r="B169" t="str">
            <v>Employee Pen &amp; Ben</v>
          </cell>
          <cell r="C169">
            <v>1340251.8</v>
          </cell>
          <cell r="D169">
            <v>571743.43000000005</v>
          </cell>
          <cell r="E169">
            <v>1016936.12</v>
          </cell>
          <cell r="F169">
            <v>644208.06000000006</v>
          </cell>
          <cell r="G169">
            <v>372728.06</v>
          </cell>
          <cell r="H169">
            <v>1984459.86</v>
          </cell>
          <cell r="I169">
            <v>944471.49</v>
          </cell>
          <cell r="J169">
            <v>2928931.35</v>
          </cell>
        </row>
        <row r="170">
          <cell r="A170" t="str">
            <v>9928000</v>
          </cell>
          <cell r="B170" t="str">
            <v>Reg Commission Exp</v>
          </cell>
          <cell r="C170">
            <v>686393.23</v>
          </cell>
          <cell r="D170">
            <v>81718.600000000006</v>
          </cell>
          <cell r="E170">
            <v>62664.24</v>
          </cell>
          <cell r="F170">
            <v>41477.46</v>
          </cell>
          <cell r="G170">
            <v>21186.78</v>
          </cell>
          <cell r="H170">
            <v>727870.69</v>
          </cell>
          <cell r="I170">
            <v>102905.38</v>
          </cell>
          <cell r="J170">
            <v>830776.07</v>
          </cell>
        </row>
        <row r="171">
          <cell r="A171" t="str">
            <v>9930100</v>
          </cell>
          <cell r="B171" t="str">
            <v>Gen Advertising Exp</v>
          </cell>
          <cell r="C171">
            <v>12144.61</v>
          </cell>
          <cell r="H171">
            <v>12144.61</v>
          </cell>
          <cell r="J171">
            <v>12144.61</v>
          </cell>
        </row>
        <row r="172">
          <cell r="A172" t="str">
            <v>9930200</v>
          </cell>
          <cell r="B172" t="str">
            <v>Misc General Exp</v>
          </cell>
          <cell r="C172">
            <v>57728.53</v>
          </cell>
          <cell r="D172">
            <v>39808.89</v>
          </cell>
          <cell r="E172">
            <v>924137.87</v>
          </cell>
          <cell r="F172">
            <v>611686.92000000004</v>
          </cell>
          <cell r="G172">
            <v>312450.95</v>
          </cell>
          <cell r="H172">
            <v>669415.44999999995</v>
          </cell>
          <cell r="I172">
            <v>352259.84000000003</v>
          </cell>
          <cell r="J172">
            <v>1021675.29</v>
          </cell>
        </row>
        <row r="173">
          <cell r="A173" t="str">
            <v>9931000</v>
          </cell>
          <cell r="B173" t="str">
            <v>Rents</v>
          </cell>
          <cell r="C173">
            <v>19506.919999999998</v>
          </cell>
          <cell r="D173">
            <v>0</v>
          </cell>
          <cell r="E173">
            <v>776840.47</v>
          </cell>
          <cell r="F173">
            <v>514190.72</v>
          </cell>
          <cell r="G173">
            <v>262649.75</v>
          </cell>
          <cell r="H173">
            <v>533697.64</v>
          </cell>
          <cell r="I173">
            <v>262649.75</v>
          </cell>
          <cell r="J173">
            <v>796347.39</v>
          </cell>
        </row>
        <row r="174">
          <cell r="A174" t="str">
            <v>9932000</v>
          </cell>
          <cell r="B174" t="str">
            <v>Gas Maint of Gen Plt</v>
          </cell>
          <cell r="D174">
            <v>82701.240000000005</v>
          </cell>
          <cell r="I174">
            <v>82701.240000000005</v>
          </cell>
          <cell r="J174">
            <v>82701.240000000005</v>
          </cell>
        </row>
        <row r="175">
          <cell r="A175" t="str">
            <v>9935000</v>
          </cell>
          <cell r="B175" t="str">
            <v>Ele Maint of Gen Plt</v>
          </cell>
          <cell r="C175">
            <v>102015.99</v>
          </cell>
          <cell r="D175">
            <v>0</v>
          </cell>
          <cell r="E175">
            <v>2057713.73</v>
          </cell>
          <cell r="F175">
            <v>1362000.71</v>
          </cell>
          <cell r="G175">
            <v>695713.02</v>
          </cell>
          <cell r="H175">
            <v>1464016.7</v>
          </cell>
          <cell r="I175">
            <v>695713.02</v>
          </cell>
          <cell r="J175">
            <v>2159729.7200000002</v>
          </cell>
        </row>
        <row r="176">
          <cell r="A176" t="str">
            <v>ZW_DEPR_DEPL_AMORTIZ</v>
          </cell>
          <cell r="B176" t="str">
            <v>WUTC Depreciation, D</v>
          </cell>
          <cell r="C176">
            <v>35331757.479999997</v>
          </cell>
          <cell r="D176">
            <v>9237774.3399999999</v>
          </cell>
          <cell r="E176">
            <v>8321679.0599999996</v>
          </cell>
          <cell r="F176">
            <v>5508119.3899999997</v>
          </cell>
          <cell r="G176">
            <v>2813559.67</v>
          </cell>
          <cell r="H176">
            <v>40839876.869999997</v>
          </cell>
          <cell r="I176">
            <v>12051334.01</v>
          </cell>
          <cell r="J176">
            <v>52891210.880000003</v>
          </cell>
        </row>
        <row r="177">
          <cell r="A177" t="str">
            <v>ZW_DEPRECIATION</v>
          </cell>
          <cell r="B177" t="str">
            <v>WUTC Depreciation</v>
          </cell>
          <cell r="C177">
            <v>28003424.850000001</v>
          </cell>
          <cell r="D177">
            <v>9684043.8499999996</v>
          </cell>
          <cell r="E177">
            <v>2385898.2599999998</v>
          </cell>
          <cell r="F177">
            <v>1579226.06</v>
          </cell>
          <cell r="G177">
            <v>806672.2</v>
          </cell>
          <cell r="H177">
            <v>29582650.91</v>
          </cell>
          <cell r="I177">
            <v>10490716.050000001</v>
          </cell>
          <cell r="J177">
            <v>40073366.960000001</v>
          </cell>
        </row>
        <row r="178">
          <cell r="A178" t="str">
            <v>9403000</v>
          </cell>
          <cell r="B178" t="str">
            <v>Depreciation Expense</v>
          </cell>
          <cell r="C178">
            <v>27376112.75</v>
          </cell>
          <cell r="D178">
            <v>9671256.8300000001</v>
          </cell>
          <cell r="E178">
            <v>2381686.69</v>
          </cell>
          <cell r="F178">
            <v>1576438.42</v>
          </cell>
          <cell r="G178">
            <v>805248.27</v>
          </cell>
          <cell r="H178">
            <v>28952551.170000002</v>
          </cell>
          <cell r="I178">
            <v>10476505.1</v>
          </cell>
          <cell r="J178">
            <v>39429056.270000003</v>
          </cell>
        </row>
        <row r="179">
          <cell r="A179" t="str">
            <v>9403100</v>
          </cell>
          <cell r="B179" t="str">
            <v>Dep Exp Asset Retire</v>
          </cell>
          <cell r="C179">
            <v>627312.1</v>
          </cell>
          <cell r="D179">
            <v>12787.02</v>
          </cell>
          <cell r="E179">
            <v>4211.57</v>
          </cell>
          <cell r="F179">
            <v>2787.64</v>
          </cell>
          <cell r="G179">
            <v>1423.93</v>
          </cell>
          <cell r="H179">
            <v>630099.74</v>
          </cell>
          <cell r="I179">
            <v>14210.95</v>
          </cell>
          <cell r="J179">
            <v>644310.68999999994</v>
          </cell>
        </row>
        <row r="180">
          <cell r="A180" t="str">
            <v>ZW_AMORTIZATION</v>
          </cell>
          <cell r="B180" t="str">
            <v>WUTC Amortization</v>
          </cell>
          <cell r="C180">
            <v>2824488.64</v>
          </cell>
          <cell r="D180">
            <v>321516.07</v>
          </cell>
          <cell r="E180">
            <v>8469650.8000000007</v>
          </cell>
          <cell r="F180">
            <v>5606061.8799999999</v>
          </cell>
          <cell r="G180">
            <v>2863588.92</v>
          </cell>
          <cell r="H180">
            <v>8430550.5199999996</v>
          </cell>
          <cell r="I180">
            <v>3185104.99</v>
          </cell>
          <cell r="J180">
            <v>11615655.51</v>
          </cell>
        </row>
        <row r="181">
          <cell r="A181" t="str">
            <v>9404000</v>
          </cell>
          <cell r="B181" t="str">
            <v>Amort of Limitd-Term</v>
          </cell>
          <cell r="C181">
            <v>1545183.46</v>
          </cell>
          <cell r="D181">
            <v>0</v>
          </cell>
          <cell r="E181">
            <v>8467943.4600000009</v>
          </cell>
          <cell r="F181">
            <v>5604931.79</v>
          </cell>
          <cell r="G181">
            <v>2863011.67</v>
          </cell>
          <cell r="H181">
            <v>7150115.25</v>
          </cell>
          <cell r="I181">
            <v>2863011.67</v>
          </cell>
          <cell r="J181">
            <v>10013126.92</v>
          </cell>
        </row>
        <row r="182">
          <cell r="A182" t="str">
            <v>9406000</v>
          </cell>
          <cell r="B182" t="str">
            <v>Amor of Plnt Acq Adj</v>
          </cell>
          <cell r="C182">
            <v>978523.72</v>
          </cell>
          <cell r="H182">
            <v>978523.72</v>
          </cell>
          <cell r="J182">
            <v>978523.72</v>
          </cell>
        </row>
        <row r="183">
          <cell r="A183" t="str">
            <v>9411000</v>
          </cell>
          <cell r="B183" t="str">
            <v>Accretion Expense</v>
          </cell>
          <cell r="C183">
            <v>300781.46000000002</v>
          </cell>
          <cell r="D183">
            <v>18916.68</v>
          </cell>
          <cell r="E183">
            <v>1707.34</v>
          </cell>
          <cell r="F183">
            <v>1130.0899999999999</v>
          </cell>
          <cell r="G183">
            <v>577.25</v>
          </cell>
          <cell r="H183">
            <v>301911.55</v>
          </cell>
          <cell r="I183">
            <v>19493.93</v>
          </cell>
          <cell r="J183">
            <v>321405.48</v>
          </cell>
        </row>
        <row r="184">
          <cell r="A184" t="str">
            <v>9404300</v>
          </cell>
          <cell r="B184" t="str">
            <v>Amort of Lim-Ter Gas</v>
          </cell>
          <cell r="D184">
            <v>302599.39</v>
          </cell>
          <cell r="I184">
            <v>302599.39</v>
          </cell>
          <cell r="J184">
            <v>302599.39</v>
          </cell>
        </row>
        <row r="185">
          <cell r="A185" t="str">
            <v>ZW_AMORTIZ_PROP_LOSS</v>
          </cell>
          <cell r="B185" t="str">
            <v>WUTC Amortization of</v>
          </cell>
          <cell r="C185">
            <v>2656379.71</v>
          </cell>
          <cell r="H185">
            <v>2656379.71</v>
          </cell>
          <cell r="J185">
            <v>2656379.71</v>
          </cell>
        </row>
        <row r="186">
          <cell r="A186" t="str">
            <v>9407000</v>
          </cell>
          <cell r="B186" t="str">
            <v>Amor of Prop Loss Un</v>
          </cell>
          <cell r="C186">
            <v>2656379.71</v>
          </cell>
          <cell r="H186">
            <v>2656379.71</v>
          </cell>
          <cell r="J186">
            <v>2656379.71</v>
          </cell>
        </row>
        <row r="187">
          <cell r="A187" t="str">
            <v>ZW_OTHER_OPERATING_EXP</v>
          </cell>
          <cell r="B187" t="str">
            <v>WUTC Other Operating</v>
          </cell>
          <cell r="C187">
            <v>-2876309.74</v>
          </cell>
          <cell r="D187">
            <v>-767785.58</v>
          </cell>
          <cell r="E187">
            <v>-2533870</v>
          </cell>
          <cell r="F187">
            <v>-1677168.55</v>
          </cell>
          <cell r="G187">
            <v>-856701.45</v>
          </cell>
          <cell r="H187">
            <v>-4553478.29</v>
          </cell>
          <cell r="I187">
            <v>-1624487.03</v>
          </cell>
          <cell r="J187">
            <v>-6177965.3200000003</v>
          </cell>
        </row>
        <row r="188">
          <cell r="A188" t="str">
            <v>9407300</v>
          </cell>
          <cell r="B188" t="str">
            <v>Regulatory Debits</v>
          </cell>
          <cell r="C188">
            <v>793056.75</v>
          </cell>
          <cell r="D188">
            <v>716939.46</v>
          </cell>
          <cell r="H188">
            <v>793056.75</v>
          </cell>
          <cell r="I188">
            <v>716939.46</v>
          </cell>
          <cell r="J188">
            <v>1509996.21</v>
          </cell>
        </row>
        <row r="189">
          <cell r="A189" t="str">
            <v>9407400</v>
          </cell>
          <cell r="B189" t="str">
            <v>Regulatory Credits</v>
          </cell>
          <cell r="C189">
            <v>-3605674.89</v>
          </cell>
          <cell r="D189">
            <v>-1494417.24</v>
          </cell>
          <cell r="E189">
            <v>-2533870</v>
          </cell>
          <cell r="F189">
            <v>-1677168.55</v>
          </cell>
          <cell r="G189">
            <v>-856701.45</v>
          </cell>
          <cell r="H189">
            <v>-5282843.4400000004</v>
          </cell>
          <cell r="I189">
            <v>-2351118.69</v>
          </cell>
          <cell r="J189">
            <v>-7633962.1299999999</v>
          </cell>
        </row>
        <row r="190">
          <cell r="A190" t="str">
            <v>9411600</v>
          </cell>
          <cell r="B190" t="str">
            <v>Gns from Disposition</v>
          </cell>
          <cell r="C190">
            <v>-62949.08</v>
          </cell>
          <cell r="D190">
            <v>2165.42</v>
          </cell>
          <cell r="H190">
            <v>-62949.08</v>
          </cell>
          <cell r="I190">
            <v>2165.42</v>
          </cell>
          <cell r="J190">
            <v>-60783.66</v>
          </cell>
        </row>
        <row r="191">
          <cell r="A191" t="str">
            <v>9411700</v>
          </cell>
          <cell r="B191" t="str">
            <v>Lss from Disposition</v>
          </cell>
          <cell r="C191">
            <v>-696.2</v>
          </cell>
          <cell r="D191">
            <v>7526.78</v>
          </cell>
          <cell r="H191">
            <v>-696.2</v>
          </cell>
          <cell r="I191">
            <v>7526.78</v>
          </cell>
          <cell r="J191">
            <v>6830.58</v>
          </cell>
        </row>
        <row r="192">
          <cell r="A192" t="str">
            <v>9411800</v>
          </cell>
          <cell r="B192" t="str">
            <v>Gns from Dispo Allw</v>
          </cell>
          <cell r="C192">
            <v>-46.32</v>
          </cell>
          <cell r="H192">
            <v>-46.32</v>
          </cell>
          <cell r="J192">
            <v>-46.32</v>
          </cell>
        </row>
        <row r="193">
          <cell r="A193" t="str">
            <v>ZW_ASC_815</v>
          </cell>
          <cell r="B193" t="str">
            <v>WUTC ASC 815</v>
          </cell>
          <cell r="C193">
            <v>4723774.0199999996</v>
          </cell>
          <cell r="H193">
            <v>4723774.0199999996</v>
          </cell>
          <cell r="J193">
            <v>4723774.0199999996</v>
          </cell>
        </row>
        <row r="194">
          <cell r="A194" t="str">
            <v>9421010</v>
          </cell>
          <cell r="B194" t="str">
            <v>Msc NonOp FAS 133 Gn</v>
          </cell>
          <cell r="C194">
            <v>5116193.29</v>
          </cell>
          <cell r="H194">
            <v>5116193.29</v>
          </cell>
          <cell r="J194">
            <v>5116193.29</v>
          </cell>
        </row>
        <row r="195">
          <cell r="A195" t="str">
            <v>9426510</v>
          </cell>
          <cell r="B195" t="str">
            <v>FAS 133 Loss</v>
          </cell>
          <cell r="C195">
            <v>-392419.27</v>
          </cell>
          <cell r="H195">
            <v>-392419.27</v>
          </cell>
          <cell r="J195">
            <v>-392419.27</v>
          </cell>
        </row>
        <row r="196">
          <cell r="A196" t="str">
            <v>ZW_TAXES_OTHER_INC_TAX</v>
          </cell>
          <cell r="B196" t="str">
            <v>WUTC Taxes Other Tha</v>
          </cell>
          <cell r="C196">
            <v>16937240.920000002</v>
          </cell>
          <cell r="D196">
            <v>3619064.16</v>
          </cell>
          <cell r="E196">
            <v>455055.92</v>
          </cell>
          <cell r="F196">
            <v>291705.75</v>
          </cell>
          <cell r="G196">
            <v>163350.17000000001</v>
          </cell>
          <cell r="H196">
            <v>17228946.670000002</v>
          </cell>
          <cell r="I196">
            <v>3782414.33</v>
          </cell>
          <cell r="J196">
            <v>21011361</v>
          </cell>
        </row>
        <row r="197">
          <cell r="A197" t="str">
            <v>9408100</v>
          </cell>
          <cell r="B197" t="str">
            <v>Other Taxes-Utl Oper</v>
          </cell>
          <cell r="C197">
            <v>16937240.920000002</v>
          </cell>
          <cell r="D197">
            <v>3619064.16</v>
          </cell>
          <cell r="E197">
            <v>455055.92</v>
          </cell>
          <cell r="F197">
            <v>291705.75</v>
          </cell>
          <cell r="G197">
            <v>163350.17000000001</v>
          </cell>
          <cell r="H197">
            <v>17228946.670000002</v>
          </cell>
          <cell r="I197">
            <v>3782414.33</v>
          </cell>
          <cell r="J197">
            <v>21011361</v>
          </cell>
        </row>
        <row r="198">
          <cell r="A198" t="str">
            <v>ZW_INCOME_TAXES</v>
          </cell>
          <cell r="B198" t="str">
            <v>WUTC Income Taxes</v>
          </cell>
          <cell r="C198">
            <v>6978976.6200000001</v>
          </cell>
          <cell r="D198">
            <v>-1188180.5900000001</v>
          </cell>
          <cell r="H198">
            <v>6978976.6200000001</v>
          </cell>
          <cell r="I198">
            <v>-1188180.5900000001</v>
          </cell>
          <cell r="J198">
            <v>5790796.0300000003</v>
          </cell>
        </row>
        <row r="199">
          <cell r="A199" t="str">
            <v>9409110</v>
          </cell>
          <cell r="B199" t="str">
            <v>State Income Taxes</v>
          </cell>
          <cell r="C199">
            <v>5660.36</v>
          </cell>
          <cell r="H199">
            <v>5660.36</v>
          </cell>
          <cell r="J199">
            <v>5660.36</v>
          </cell>
        </row>
        <row r="200">
          <cell r="A200" t="str">
            <v>9409120</v>
          </cell>
          <cell r="B200" t="str">
            <v>Federal Income Taxes</v>
          </cell>
          <cell r="C200">
            <v>6973316.2599999998</v>
          </cell>
          <cell r="D200">
            <v>-1188180.5900000001</v>
          </cell>
          <cell r="H200">
            <v>6973316.2599999998</v>
          </cell>
          <cell r="I200">
            <v>-1188180.5900000001</v>
          </cell>
          <cell r="J200">
            <v>5785135.6699999999</v>
          </cell>
        </row>
        <row r="201">
          <cell r="A201" t="str">
            <v>ZW_DEFERRED_INC_TAXES</v>
          </cell>
          <cell r="B201" t="str">
            <v>WUTC Deferred Income</v>
          </cell>
          <cell r="C201">
            <v>-2959712.69</v>
          </cell>
          <cell r="D201">
            <v>392065.92</v>
          </cell>
          <cell r="H201">
            <v>-2959712.69</v>
          </cell>
          <cell r="I201">
            <v>392065.92</v>
          </cell>
          <cell r="J201">
            <v>-2567646.77</v>
          </cell>
        </row>
        <row r="202">
          <cell r="A202" t="str">
            <v>9410100</v>
          </cell>
          <cell r="B202" t="str">
            <v>Prov Def Taxes-Utl</v>
          </cell>
          <cell r="C202">
            <v>4400845.04</v>
          </cell>
          <cell r="D202">
            <v>1306324.5900000001</v>
          </cell>
          <cell r="H202">
            <v>4400845.04</v>
          </cell>
          <cell r="I202">
            <v>1306324.5900000001</v>
          </cell>
          <cell r="J202">
            <v>5707169.6299999999</v>
          </cell>
        </row>
        <row r="203">
          <cell r="A203" t="str">
            <v>9411100</v>
          </cell>
          <cell r="B203" t="str">
            <v>Prov Def Tx-Cr Util</v>
          </cell>
          <cell r="C203">
            <v>-7360557.7300000004</v>
          </cell>
          <cell r="D203">
            <v>-914258.67</v>
          </cell>
          <cell r="H203">
            <v>-7360557.7300000004</v>
          </cell>
          <cell r="I203">
            <v>-914258.67</v>
          </cell>
          <cell r="J203">
            <v>-8274816.4000000004</v>
          </cell>
        </row>
        <row r="204">
          <cell r="A204" t="str">
            <v>ZW_NON-OPERATING_INCOME</v>
          </cell>
          <cell r="B204" t="str">
            <v>WUTC Non-Operating I</v>
          </cell>
          <cell r="C204">
            <v>-1143214.3500000001</v>
          </cell>
          <cell r="D204">
            <v>-1000434.41</v>
          </cell>
          <cell r="E204">
            <v>16659691.380000001</v>
          </cell>
          <cell r="F204">
            <v>11027049.710000001</v>
          </cell>
          <cell r="G204">
            <v>5632641.6699999999</v>
          </cell>
          <cell r="H204">
            <v>9883835.3599999994</v>
          </cell>
          <cell r="I204">
            <v>4632207.26</v>
          </cell>
          <cell r="J204">
            <v>14516042.619999999</v>
          </cell>
        </row>
        <row r="205">
          <cell r="A205" t="str">
            <v>ZW_OTHER_INCOME</v>
          </cell>
          <cell r="B205" t="str">
            <v>WUTC Other Income</v>
          </cell>
          <cell r="C205">
            <v>-1123333.17</v>
          </cell>
          <cell r="D205">
            <v>-583319.68000000005</v>
          </cell>
          <cell r="E205">
            <v>-2655833.02</v>
          </cell>
          <cell r="F205">
            <v>-1757895.89</v>
          </cell>
          <cell r="G205">
            <v>-897937.13</v>
          </cell>
          <cell r="H205">
            <v>-2881229.06</v>
          </cell>
          <cell r="I205">
            <v>-1481256.81</v>
          </cell>
          <cell r="J205">
            <v>-4362485.87</v>
          </cell>
        </row>
        <row r="206">
          <cell r="A206" t="str">
            <v>9408200</v>
          </cell>
          <cell r="B206" t="str">
            <v>Other Taxes-Oth Inc</v>
          </cell>
          <cell r="C206">
            <v>49625.83</v>
          </cell>
          <cell r="H206">
            <v>49625.83</v>
          </cell>
          <cell r="J206">
            <v>49625.83</v>
          </cell>
        </row>
        <row r="207">
          <cell r="A207" t="str">
            <v>9409200</v>
          </cell>
          <cell r="B207" t="str">
            <v>Inc Taxes-Other Inc</v>
          </cell>
          <cell r="C207">
            <v>0</v>
          </cell>
          <cell r="D207">
            <v>0</v>
          </cell>
          <cell r="E207">
            <v>-3056232.51</v>
          </cell>
          <cell r="F207">
            <v>-2022920.3</v>
          </cell>
          <cell r="G207">
            <v>-1033312.21</v>
          </cell>
          <cell r="H207">
            <v>-2022920.3</v>
          </cell>
          <cell r="I207">
            <v>-1033312.21</v>
          </cell>
          <cell r="J207">
            <v>-3056232.51</v>
          </cell>
        </row>
        <row r="208">
          <cell r="A208" t="str">
            <v>9410200</v>
          </cell>
          <cell r="B208" t="str">
            <v>Prov Def Taxes-Oth</v>
          </cell>
          <cell r="C208">
            <v>0</v>
          </cell>
          <cell r="D208">
            <v>0</v>
          </cell>
          <cell r="E208">
            <v>-348688.41</v>
          </cell>
          <cell r="F208">
            <v>-230796.86</v>
          </cell>
          <cell r="G208">
            <v>-117891.55</v>
          </cell>
          <cell r="H208">
            <v>-230796.86</v>
          </cell>
          <cell r="I208">
            <v>-117891.55</v>
          </cell>
          <cell r="J208">
            <v>-348688.41</v>
          </cell>
        </row>
        <row r="209">
          <cell r="A209" t="str">
            <v>9415000</v>
          </cell>
          <cell r="B209" t="str">
            <v>Rev frm Merch &amp; Job</v>
          </cell>
          <cell r="C209">
            <v>0</v>
          </cell>
          <cell r="D209">
            <v>0</v>
          </cell>
          <cell r="E209">
            <v>-6867.13</v>
          </cell>
          <cell r="F209">
            <v>-4545.3500000000004</v>
          </cell>
          <cell r="G209">
            <v>-2321.7800000000002</v>
          </cell>
          <cell r="H209">
            <v>-4545.3500000000004</v>
          </cell>
          <cell r="I209">
            <v>-2321.7800000000002</v>
          </cell>
          <cell r="J209">
            <v>-6867.13</v>
          </cell>
        </row>
        <row r="210">
          <cell r="A210" t="str">
            <v>9416000</v>
          </cell>
          <cell r="B210" t="str">
            <v>Exp frm Merch &amp; Job</v>
          </cell>
          <cell r="C210">
            <v>0</v>
          </cell>
          <cell r="D210">
            <v>0</v>
          </cell>
          <cell r="E210">
            <v>13561.99</v>
          </cell>
          <cell r="F210">
            <v>8976.73</v>
          </cell>
          <cell r="G210">
            <v>4585.26</v>
          </cell>
          <cell r="H210">
            <v>8976.73</v>
          </cell>
          <cell r="I210">
            <v>4585.26</v>
          </cell>
          <cell r="J210">
            <v>13561.99</v>
          </cell>
        </row>
        <row r="211">
          <cell r="A211" t="str">
            <v>9417000</v>
          </cell>
          <cell r="B211" t="str">
            <v>Rev frm Nonutil Oper</v>
          </cell>
          <cell r="C211">
            <v>0</v>
          </cell>
          <cell r="D211">
            <v>0</v>
          </cell>
          <cell r="E211">
            <v>-996024.86</v>
          </cell>
          <cell r="F211">
            <v>-659268.86</v>
          </cell>
          <cell r="G211">
            <v>-336756</v>
          </cell>
          <cell r="H211">
            <v>-659268.86</v>
          </cell>
          <cell r="I211">
            <v>-336756</v>
          </cell>
          <cell r="J211">
            <v>-996024.86</v>
          </cell>
        </row>
        <row r="212">
          <cell r="A212" t="str">
            <v>9417100</v>
          </cell>
          <cell r="B212" t="str">
            <v>Exp frm Nonutil Oper</v>
          </cell>
          <cell r="C212">
            <v>0</v>
          </cell>
          <cell r="D212">
            <v>0</v>
          </cell>
          <cell r="E212">
            <v>1914156.34</v>
          </cell>
          <cell r="F212">
            <v>1266980.07</v>
          </cell>
          <cell r="G212">
            <v>647176.27</v>
          </cell>
          <cell r="H212">
            <v>1266980.07</v>
          </cell>
          <cell r="I212">
            <v>647176.27</v>
          </cell>
          <cell r="J212">
            <v>1914156.34</v>
          </cell>
        </row>
        <row r="213">
          <cell r="A213" t="str">
            <v>9418000</v>
          </cell>
          <cell r="B213" t="str">
            <v>Nonoper Rental Inc</v>
          </cell>
          <cell r="C213">
            <v>0</v>
          </cell>
          <cell r="D213">
            <v>0</v>
          </cell>
          <cell r="E213">
            <v>-6621.7</v>
          </cell>
          <cell r="F213">
            <v>-4382.8999999999996</v>
          </cell>
          <cell r="G213">
            <v>-2238.8000000000002</v>
          </cell>
          <cell r="H213">
            <v>-4382.8999999999996</v>
          </cell>
          <cell r="I213">
            <v>-2238.8000000000002</v>
          </cell>
          <cell r="J213">
            <v>-6621.7</v>
          </cell>
        </row>
        <row r="214">
          <cell r="A214" t="str">
            <v>9419000</v>
          </cell>
          <cell r="B214" t="str">
            <v>Inter &amp; Dividend Inc</v>
          </cell>
          <cell r="C214">
            <v>20805.41</v>
          </cell>
          <cell r="D214">
            <v>93929.09</v>
          </cell>
          <cell r="E214">
            <v>-1197913.33</v>
          </cell>
          <cell r="F214">
            <v>-792898.84</v>
          </cell>
          <cell r="G214">
            <v>-405014.49</v>
          </cell>
          <cell r="H214">
            <v>-772093.43</v>
          </cell>
          <cell r="I214">
            <v>-311085.40000000002</v>
          </cell>
          <cell r="J214">
            <v>-1083178.83</v>
          </cell>
        </row>
        <row r="215">
          <cell r="A215" t="str">
            <v>9419100</v>
          </cell>
          <cell r="B215" t="str">
            <v>Allow for Oth FUDC</v>
          </cell>
          <cell r="C215">
            <v>-129606.06</v>
          </cell>
          <cell r="D215">
            <v>-695118.51</v>
          </cell>
          <cell r="E215">
            <v>-92575.16</v>
          </cell>
          <cell r="F215">
            <v>-61275.5</v>
          </cell>
          <cell r="G215">
            <v>-31299.66</v>
          </cell>
          <cell r="H215">
            <v>-190881.56</v>
          </cell>
          <cell r="I215">
            <v>-726418.17</v>
          </cell>
          <cell r="J215">
            <v>-917299.73</v>
          </cell>
        </row>
        <row r="216">
          <cell r="A216" t="str">
            <v>9421020</v>
          </cell>
          <cell r="B216" t="str">
            <v>Misc NonOper Income</v>
          </cell>
          <cell r="C216">
            <v>-8499.32</v>
          </cell>
          <cell r="D216">
            <v>-100</v>
          </cell>
          <cell r="E216">
            <v>-698.51</v>
          </cell>
          <cell r="F216">
            <v>-462.34</v>
          </cell>
          <cell r="G216">
            <v>-236.17</v>
          </cell>
          <cell r="H216">
            <v>-8961.66</v>
          </cell>
          <cell r="I216">
            <v>-336.17</v>
          </cell>
          <cell r="J216">
            <v>-9297.83</v>
          </cell>
        </row>
        <row r="217">
          <cell r="A217" t="str">
            <v>9421030</v>
          </cell>
          <cell r="B217" t="str">
            <v>Misc NonOp Inc-AFUDC</v>
          </cell>
          <cell r="C217">
            <v>-1091709.53</v>
          </cell>
          <cell r="H217">
            <v>-1091709.53</v>
          </cell>
          <cell r="J217">
            <v>-1091709.53</v>
          </cell>
        </row>
        <row r="218">
          <cell r="A218" t="str">
            <v>9426100</v>
          </cell>
          <cell r="B218" t="str">
            <v>Donations</v>
          </cell>
          <cell r="C218">
            <v>871</v>
          </cell>
          <cell r="D218">
            <v>0</v>
          </cell>
          <cell r="E218">
            <v>7950</v>
          </cell>
          <cell r="F218">
            <v>5262.11</v>
          </cell>
          <cell r="G218">
            <v>2687.89</v>
          </cell>
          <cell r="H218">
            <v>6133.11</v>
          </cell>
          <cell r="I218">
            <v>2687.89</v>
          </cell>
          <cell r="J218">
            <v>8821</v>
          </cell>
        </row>
        <row r="219">
          <cell r="A219" t="str">
            <v>9426400</v>
          </cell>
          <cell r="B219" t="str">
            <v>Exp Civic Politi Act</v>
          </cell>
          <cell r="C219">
            <v>35179.5</v>
          </cell>
          <cell r="D219">
            <v>17969.740000000002</v>
          </cell>
          <cell r="E219">
            <v>494818.21</v>
          </cell>
          <cell r="F219">
            <v>327520.09999999998</v>
          </cell>
          <cell r="G219">
            <v>167298.10999999999</v>
          </cell>
          <cell r="H219">
            <v>362699.6</v>
          </cell>
          <cell r="I219">
            <v>185267.85</v>
          </cell>
          <cell r="J219">
            <v>547967.44999999995</v>
          </cell>
        </row>
        <row r="220">
          <cell r="A220" t="str">
            <v>9426520</v>
          </cell>
          <cell r="B220" t="str">
            <v>Other Deductions</v>
          </cell>
          <cell r="C220">
            <v>0</v>
          </cell>
          <cell r="D220">
            <v>0</v>
          </cell>
          <cell r="E220">
            <v>619302.05000000005</v>
          </cell>
          <cell r="F220">
            <v>409916.05</v>
          </cell>
          <cell r="G220">
            <v>209386</v>
          </cell>
          <cell r="H220">
            <v>409916.05</v>
          </cell>
          <cell r="I220">
            <v>209386</v>
          </cell>
          <cell r="J220">
            <v>619302.05000000005</v>
          </cell>
        </row>
        <row r="221">
          <cell r="A221" t="str">
            <v>ZW_INTEREST</v>
          </cell>
          <cell r="B221" t="str">
            <v>WUTC Interest</v>
          </cell>
          <cell r="C221">
            <v>-19881.18</v>
          </cell>
          <cell r="D221">
            <v>-417114.73</v>
          </cell>
          <cell r="E221">
            <v>19315524.399999999</v>
          </cell>
          <cell r="F221">
            <v>12784945.6</v>
          </cell>
          <cell r="G221">
            <v>6530578.7999999998</v>
          </cell>
          <cell r="H221">
            <v>12765064.42</v>
          </cell>
          <cell r="I221">
            <v>6113464.0700000003</v>
          </cell>
          <cell r="J221">
            <v>18878528.489999998</v>
          </cell>
        </row>
        <row r="222">
          <cell r="A222" t="str">
            <v>9427000</v>
          </cell>
          <cell r="B222" t="str">
            <v>Interest on LT Debt</v>
          </cell>
          <cell r="C222">
            <v>0</v>
          </cell>
          <cell r="D222">
            <v>0</v>
          </cell>
          <cell r="E222">
            <v>17794569.5</v>
          </cell>
          <cell r="F222">
            <v>11778225.560000001</v>
          </cell>
          <cell r="G222">
            <v>6016343.9400000004</v>
          </cell>
          <cell r="H222">
            <v>11778225.560000001</v>
          </cell>
          <cell r="I222">
            <v>6016343.9400000004</v>
          </cell>
          <cell r="J222">
            <v>17794569.5</v>
          </cell>
        </row>
        <row r="223">
          <cell r="A223" t="str">
            <v>9428000</v>
          </cell>
          <cell r="B223" t="str">
            <v>Amort Debt Disp&amp;Exp</v>
          </cell>
          <cell r="C223">
            <v>0</v>
          </cell>
          <cell r="D223">
            <v>0</v>
          </cell>
          <cell r="E223">
            <v>194735.73</v>
          </cell>
          <cell r="F223">
            <v>128895.57</v>
          </cell>
          <cell r="G223">
            <v>65840.160000000003</v>
          </cell>
          <cell r="H223">
            <v>128895.57</v>
          </cell>
          <cell r="I223">
            <v>65840.160000000003</v>
          </cell>
          <cell r="J223">
            <v>194735.73</v>
          </cell>
        </row>
        <row r="224">
          <cell r="A224" t="str">
            <v>9428100</v>
          </cell>
          <cell r="B224" t="str">
            <v>Amort Lss Reacq Debt</v>
          </cell>
          <cell r="C224">
            <v>505.3</v>
          </cell>
          <cell r="D224">
            <v>296.77</v>
          </cell>
          <cell r="E224">
            <v>181389.08</v>
          </cell>
          <cell r="F224">
            <v>120061.43</v>
          </cell>
          <cell r="G224">
            <v>61327.65</v>
          </cell>
          <cell r="H224">
            <v>120566.73</v>
          </cell>
          <cell r="I224">
            <v>61624.42</v>
          </cell>
          <cell r="J224">
            <v>182191.15</v>
          </cell>
        </row>
        <row r="225">
          <cell r="A225" t="str">
            <v>9431000</v>
          </cell>
          <cell r="B225" t="str">
            <v>Oth Interest Expense</v>
          </cell>
          <cell r="C225">
            <v>573785.31000000006</v>
          </cell>
          <cell r="D225">
            <v>33573.07</v>
          </cell>
          <cell r="E225">
            <v>1337827.21</v>
          </cell>
          <cell r="F225">
            <v>885507.83</v>
          </cell>
          <cell r="G225">
            <v>452319.38</v>
          </cell>
          <cell r="H225">
            <v>1459293.14</v>
          </cell>
          <cell r="I225">
            <v>485892.45</v>
          </cell>
          <cell r="J225">
            <v>1945185.59</v>
          </cell>
        </row>
        <row r="226">
          <cell r="A226" t="str">
            <v>9432000</v>
          </cell>
          <cell r="B226" t="str">
            <v>Allow for Borr FUDC</v>
          </cell>
          <cell r="C226">
            <v>-594171.79</v>
          </cell>
          <cell r="D226">
            <v>-450984.57</v>
          </cell>
          <cell r="E226">
            <v>-192997.12</v>
          </cell>
          <cell r="F226">
            <v>-127744.79</v>
          </cell>
          <cell r="G226">
            <v>-65252.33</v>
          </cell>
          <cell r="H226">
            <v>-721916.58</v>
          </cell>
          <cell r="I226">
            <v>-516236.9</v>
          </cell>
          <cell r="J226">
            <v>-1238153.48</v>
          </cell>
        </row>
        <row r="227">
          <cell r="A227" t="str">
            <v>Not Assigned Reg Account (s)</v>
          </cell>
          <cell r="B227" t="str">
            <v/>
          </cell>
          <cell r="C227">
            <v>0</v>
          </cell>
          <cell r="D227">
            <v>-0.02</v>
          </cell>
          <cell r="H227">
            <v>0</v>
          </cell>
          <cell r="I227">
            <v>-0.02</v>
          </cell>
          <cell r="J227">
            <v>48922090.009999998</v>
          </cell>
          <cell r="K227">
            <v>48922090.030000001</v>
          </cell>
        </row>
        <row r="228">
          <cell r="A228" t="str">
            <v>#</v>
          </cell>
          <cell r="B228" t="str">
            <v>PSE/Not assigned</v>
          </cell>
          <cell r="J228">
            <v>51382110.07</v>
          </cell>
          <cell r="K228">
            <v>51382110.07</v>
          </cell>
        </row>
        <row r="229">
          <cell r="A229" t="str">
            <v>9101000</v>
          </cell>
          <cell r="B229" t="str">
            <v>Plant in Service</v>
          </cell>
          <cell r="J229">
            <v>37212116.109999999</v>
          </cell>
          <cell r="K229">
            <v>37212116.109999999</v>
          </cell>
        </row>
        <row r="230">
          <cell r="A230" t="str">
            <v>9101100</v>
          </cell>
          <cell r="B230" t="str">
            <v>Property-Cap Leases</v>
          </cell>
          <cell r="J230">
            <v>-42846.31</v>
          </cell>
          <cell r="K230">
            <v>-42846.31</v>
          </cell>
        </row>
        <row r="231">
          <cell r="A231" t="str">
            <v>9105000</v>
          </cell>
          <cell r="B231" t="str">
            <v>Plant Held for Futur</v>
          </cell>
          <cell r="J231">
            <v>26496.27</v>
          </cell>
          <cell r="K231">
            <v>26496.27</v>
          </cell>
        </row>
        <row r="232">
          <cell r="A232" t="str">
            <v>9106000</v>
          </cell>
          <cell r="B232" t="str">
            <v>Const not Classified</v>
          </cell>
          <cell r="J232">
            <v>29198319.920000002</v>
          </cell>
          <cell r="K232">
            <v>29198319.920000002</v>
          </cell>
        </row>
        <row r="233">
          <cell r="A233" t="str">
            <v>9107000</v>
          </cell>
          <cell r="B233" t="str">
            <v>Const Work in Prog</v>
          </cell>
          <cell r="J233">
            <v>-4357516.87</v>
          </cell>
          <cell r="K233">
            <v>-4357516.87</v>
          </cell>
        </row>
        <row r="234">
          <cell r="A234" t="str">
            <v>9108000</v>
          </cell>
          <cell r="B234" t="str">
            <v>Accum Prov Depreciat</v>
          </cell>
          <cell r="J234">
            <v>-28038834.149999999</v>
          </cell>
          <cell r="K234">
            <v>-28038834.149999999</v>
          </cell>
        </row>
        <row r="235">
          <cell r="A235" t="str">
            <v>9111000</v>
          </cell>
          <cell r="B235" t="str">
            <v>Accum Prov Amortizat</v>
          </cell>
          <cell r="J235">
            <v>-9861039.1300000008</v>
          </cell>
          <cell r="K235">
            <v>-9861039.1300000008</v>
          </cell>
        </row>
        <row r="236">
          <cell r="A236" t="str">
            <v>9115000</v>
          </cell>
          <cell r="B236" t="str">
            <v>Amort of Plt Acq Adj</v>
          </cell>
          <cell r="J236">
            <v>-701199.43</v>
          </cell>
          <cell r="K236">
            <v>-701199.43</v>
          </cell>
        </row>
        <row r="237">
          <cell r="A237" t="str">
            <v>9121000</v>
          </cell>
          <cell r="B237" t="str">
            <v>Nonutility Property</v>
          </cell>
          <cell r="J237">
            <v>217089.29</v>
          </cell>
          <cell r="K237">
            <v>217089.29</v>
          </cell>
        </row>
        <row r="238">
          <cell r="A238" t="str">
            <v>9124000</v>
          </cell>
          <cell r="B238" t="str">
            <v>Other Investments</v>
          </cell>
          <cell r="J238">
            <v>-32824.699999999997</v>
          </cell>
          <cell r="K238">
            <v>-32824.699999999997</v>
          </cell>
        </row>
        <row r="239">
          <cell r="A239" t="str">
            <v>9128000</v>
          </cell>
          <cell r="B239" t="str">
            <v>Other Special Funds</v>
          </cell>
          <cell r="J239">
            <v>1176.1099999999999</v>
          </cell>
          <cell r="K239">
            <v>1176.1099999999999</v>
          </cell>
        </row>
        <row r="240">
          <cell r="A240" t="str">
            <v>9131000</v>
          </cell>
          <cell r="B240" t="str">
            <v>Cash</v>
          </cell>
          <cell r="J240">
            <v>6908330.0700000003</v>
          </cell>
          <cell r="K240">
            <v>6908330.0700000003</v>
          </cell>
        </row>
        <row r="241">
          <cell r="A241" t="str">
            <v>9134000</v>
          </cell>
          <cell r="B241" t="str">
            <v>Other Special Dep</v>
          </cell>
          <cell r="J241">
            <v>6366796.2199999997</v>
          </cell>
          <cell r="K241">
            <v>6366796.2199999997</v>
          </cell>
        </row>
        <row r="242">
          <cell r="A242" t="str">
            <v>9135000</v>
          </cell>
          <cell r="B242" t="str">
            <v>Working Funds</v>
          </cell>
          <cell r="J242">
            <v>393926.36</v>
          </cell>
          <cell r="K242">
            <v>393926.36</v>
          </cell>
        </row>
        <row r="243">
          <cell r="A243" t="str">
            <v>9142000</v>
          </cell>
          <cell r="B243" t="str">
            <v>Cust Accounts Receiv</v>
          </cell>
          <cell r="J243">
            <v>-8152380.6399999997</v>
          </cell>
          <cell r="K243">
            <v>-8152380.6399999997</v>
          </cell>
        </row>
        <row r="244">
          <cell r="A244" t="str">
            <v>9143000</v>
          </cell>
          <cell r="B244" t="str">
            <v>Oth Accounts Receiv</v>
          </cell>
          <cell r="J244">
            <v>-9444054.0899999999</v>
          </cell>
          <cell r="K244">
            <v>-9444054.0899999999</v>
          </cell>
        </row>
        <row r="245">
          <cell r="A245" t="str">
            <v>9144000</v>
          </cell>
          <cell r="B245" t="str">
            <v>Accum Prov Uncollect</v>
          </cell>
          <cell r="J245">
            <v>552834.25</v>
          </cell>
          <cell r="K245">
            <v>552834.25</v>
          </cell>
        </row>
        <row r="246">
          <cell r="A246" t="str">
            <v>9146000</v>
          </cell>
          <cell r="B246" t="str">
            <v>Accts Rec Assoc Comp</v>
          </cell>
          <cell r="J246">
            <v>1924864.8</v>
          </cell>
          <cell r="K246">
            <v>1924864.8</v>
          </cell>
        </row>
        <row r="247">
          <cell r="A247" t="str">
            <v>9151000</v>
          </cell>
          <cell r="B247" t="str">
            <v>Fuel Stock</v>
          </cell>
          <cell r="J247">
            <v>-1301859.1299999999</v>
          </cell>
          <cell r="K247">
            <v>-1301859.1299999999</v>
          </cell>
        </row>
        <row r="248">
          <cell r="A248" t="str">
            <v>9154000</v>
          </cell>
          <cell r="B248" t="str">
            <v>Plnt Mat &amp; Oper Supp</v>
          </cell>
          <cell r="J248">
            <v>303664.40999999997</v>
          </cell>
          <cell r="K248">
            <v>303664.40999999997</v>
          </cell>
        </row>
        <row r="249">
          <cell r="A249" t="str">
            <v>9156000</v>
          </cell>
          <cell r="B249" t="str">
            <v>Oth Mat &amp; Oper Supp</v>
          </cell>
          <cell r="J249">
            <v>58836.25</v>
          </cell>
          <cell r="K249">
            <v>58836.25</v>
          </cell>
        </row>
        <row r="250">
          <cell r="A250" t="str">
            <v>9163000</v>
          </cell>
          <cell r="B250" t="str">
            <v>Stores Exp Undistrib</v>
          </cell>
          <cell r="J250">
            <v>-78242.52</v>
          </cell>
          <cell r="K250">
            <v>-78242.52</v>
          </cell>
        </row>
        <row r="251">
          <cell r="A251" t="str">
            <v>9164100</v>
          </cell>
          <cell r="B251" t="str">
            <v>Gas Stored-Current</v>
          </cell>
          <cell r="J251">
            <v>-488190.16</v>
          </cell>
          <cell r="K251">
            <v>-488190.16</v>
          </cell>
        </row>
        <row r="252">
          <cell r="A252" t="str">
            <v>9164200</v>
          </cell>
          <cell r="B252" t="str">
            <v>Liquef Nat Gas Store</v>
          </cell>
          <cell r="J252">
            <v>-7174.22</v>
          </cell>
          <cell r="K252">
            <v>-7174.22</v>
          </cell>
        </row>
        <row r="253">
          <cell r="A253" t="str">
            <v>9165000</v>
          </cell>
          <cell r="B253" t="str">
            <v>Prepayments</v>
          </cell>
          <cell r="J253">
            <v>-1557520.38</v>
          </cell>
          <cell r="K253">
            <v>-1557520.38</v>
          </cell>
        </row>
        <row r="254">
          <cell r="A254" t="str">
            <v>9173000</v>
          </cell>
          <cell r="B254" t="str">
            <v>Accrued Utility Rev</v>
          </cell>
          <cell r="J254">
            <v>12638210.41</v>
          </cell>
          <cell r="K254">
            <v>12638210.41</v>
          </cell>
        </row>
        <row r="255">
          <cell r="A255" t="str">
            <v>9174000</v>
          </cell>
          <cell r="B255" t="str">
            <v>Misc Cur &amp; Acc Asst</v>
          </cell>
          <cell r="J255">
            <v>60606.82</v>
          </cell>
          <cell r="K255">
            <v>60606.82</v>
          </cell>
        </row>
        <row r="256">
          <cell r="A256" t="str">
            <v>9175000</v>
          </cell>
          <cell r="B256" t="str">
            <v>LT Deriv Instr Asset</v>
          </cell>
          <cell r="J256">
            <v>-507341.39</v>
          </cell>
          <cell r="K256">
            <v>-507341.39</v>
          </cell>
        </row>
        <row r="257">
          <cell r="A257" t="str">
            <v>9175100</v>
          </cell>
          <cell r="B257" t="str">
            <v>Deriv Instrum Assets</v>
          </cell>
          <cell r="J257">
            <v>-5640430.6100000003</v>
          </cell>
          <cell r="K257">
            <v>-5640430.6100000003</v>
          </cell>
        </row>
        <row r="258">
          <cell r="A258" t="str">
            <v>9181000</v>
          </cell>
          <cell r="B258" t="str">
            <v>Unamortiz Debt Exp</v>
          </cell>
          <cell r="J258">
            <v>3762701.95</v>
          </cell>
          <cell r="K258">
            <v>3762701.95</v>
          </cell>
        </row>
        <row r="259">
          <cell r="A259" t="str">
            <v>9182100</v>
          </cell>
          <cell r="B259" t="str">
            <v>Extraord Prop Losses</v>
          </cell>
          <cell r="J259">
            <v>-2004832.02</v>
          </cell>
          <cell r="K259">
            <v>-2004832.02</v>
          </cell>
        </row>
        <row r="260">
          <cell r="A260" t="str">
            <v>9182300</v>
          </cell>
          <cell r="B260" t="str">
            <v>Oth Regulatory Asset</v>
          </cell>
          <cell r="J260">
            <v>-2222920.5299999998</v>
          </cell>
          <cell r="K260">
            <v>-2222920.5299999998</v>
          </cell>
        </row>
        <row r="261">
          <cell r="A261" t="str">
            <v>9184000</v>
          </cell>
          <cell r="B261" t="str">
            <v>Clearing Accounts</v>
          </cell>
          <cell r="J261">
            <v>208166.78</v>
          </cell>
          <cell r="K261">
            <v>208166.78</v>
          </cell>
        </row>
        <row r="262">
          <cell r="A262" t="str">
            <v>9185000</v>
          </cell>
          <cell r="B262" t="str">
            <v>Temporary Facilities</v>
          </cell>
          <cell r="J262">
            <v>-27121.01</v>
          </cell>
          <cell r="K262">
            <v>-27121.01</v>
          </cell>
        </row>
        <row r="263">
          <cell r="A263" t="str">
            <v>9186000</v>
          </cell>
          <cell r="B263" t="str">
            <v>Misc Deferred Debits</v>
          </cell>
          <cell r="J263">
            <v>6088413.4900000002</v>
          </cell>
          <cell r="K263">
            <v>6088413.4900000002</v>
          </cell>
        </row>
        <row r="264">
          <cell r="A264" t="str">
            <v>9187000</v>
          </cell>
          <cell r="B264" t="str">
            <v>Defrrd Loss frm Disp</v>
          </cell>
          <cell r="J264">
            <v>-6830.58</v>
          </cell>
          <cell r="K264">
            <v>-6830.58</v>
          </cell>
        </row>
        <row r="265">
          <cell r="A265" t="str">
            <v>9189000</v>
          </cell>
          <cell r="B265" t="str">
            <v>Unamor Loss Reac Dbt</v>
          </cell>
          <cell r="J265">
            <v>-182191.15</v>
          </cell>
          <cell r="K265">
            <v>-182191.15</v>
          </cell>
        </row>
        <row r="266">
          <cell r="A266" t="str">
            <v>9190000</v>
          </cell>
          <cell r="B266" t="str">
            <v>Accum Defrrd Inc Tax</v>
          </cell>
          <cell r="J266">
            <v>-2327877.1800000002</v>
          </cell>
          <cell r="K266">
            <v>-2327877.1800000002</v>
          </cell>
        </row>
        <row r="267">
          <cell r="A267" t="str">
            <v>9191000</v>
          </cell>
          <cell r="B267" t="str">
            <v>Unrecov Purch Gas</v>
          </cell>
          <cell r="J267">
            <v>4454914.03</v>
          </cell>
          <cell r="K267">
            <v>4454914.03</v>
          </cell>
        </row>
        <row r="268">
          <cell r="A268" t="str">
            <v>9216000</v>
          </cell>
          <cell r="B268" t="str">
            <v>Unappro Ret Earnings</v>
          </cell>
          <cell r="J268">
            <v>0</v>
          </cell>
          <cell r="K268">
            <v>0</v>
          </cell>
        </row>
        <row r="269">
          <cell r="A269" t="str">
            <v>9219000</v>
          </cell>
          <cell r="B269" t="str">
            <v>Accum Oth Compr Inc</v>
          </cell>
          <cell r="J269">
            <v>-869127.32</v>
          </cell>
          <cell r="K269">
            <v>-869127.32</v>
          </cell>
        </row>
        <row r="270">
          <cell r="A270" t="str">
            <v>9221000</v>
          </cell>
          <cell r="B270" t="str">
            <v>Bonds</v>
          </cell>
          <cell r="J270">
            <v>-450000000</v>
          </cell>
          <cell r="K270">
            <v>-450000000</v>
          </cell>
        </row>
        <row r="271">
          <cell r="A271" t="str">
            <v>9226000</v>
          </cell>
          <cell r="B271" t="str">
            <v>Unarmot Disc LT Debt</v>
          </cell>
          <cell r="J271">
            <v>2891562.32</v>
          </cell>
          <cell r="K271">
            <v>2891562.32</v>
          </cell>
        </row>
        <row r="272">
          <cell r="A272" t="str">
            <v>9227000</v>
          </cell>
          <cell r="B272" t="str">
            <v>Oblig Undr Cap Ls-Nc</v>
          </cell>
          <cell r="J272">
            <v>43469.73</v>
          </cell>
          <cell r="K272">
            <v>43469.73</v>
          </cell>
        </row>
        <row r="273">
          <cell r="A273" t="str">
            <v>9228200</v>
          </cell>
          <cell r="B273" t="str">
            <v>Accum Prov Inj &amp; Dam</v>
          </cell>
          <cell r="J273">
            <v>1100000</v>
          </cell>
          <cell r="K273">
            <v>1100000</v>
          </cell>
        </row>
        <row r="274">
          <cell r="A274" t="str">
            <v>9228300</v>
          </cell>
          <cell r="B274" t="str">
            <v>Accum Prov Pen &amp; Ben</v>
          </cell>
          <cell r="J274">
            <v>-103560.38</v>
          </cell>
          <cell r="K274">
            <v>-103560.38</v>
          </cell>
        </row>
        <row r="275">
          <cell r="A275" t="str">
            <v>9228400</v>
          </cell>
          <cell r="B275" t="str">
            <v>Accum Prov Misc Oper</v>
          </cell>
          <cell r="J275">
            <v>4080.43</v>
          </cell>
          <cell r="K275">
            <v>4080.43</v>
          </cell>
        </row>
        <row r="276">
          <cell r="A276" t="str">
            <v>9230000</v>
          </cell>
          <cell r="B276" t="str">
            <v>Asset Retirem Obliga</v>
          </cell>
          <cell r="J276">
            <v>-400652.57</v>
          </cell>
          <cell r="K276">
            <v>-400652.57</v>
          </cell>
        </row>
        <row r="277">
          <cell r="A277" t="str">
            <v>9231000</v>
          </cell>
          <cell r="B277" t="str">
            <v>Notes Payable</v>
          </cell>
          <cell r="J277">
            <v>410900000</v>
          </cell>
          <cell r="K277">
            <v>410900000</v>
          </cell>
        </row>
        <row r="278">
          <cell r="A278" t="str">
            <v>9232000</v>
          </cell>
          <cell r="B278" t="str">
            <v>Accounts Payable</v>
          </cell>
          <cell r="J278">
            <v>5764223.6299999999</v>
          </cell>
          <cell r="K278">
            <v>5764223.6299999999</v>
          </cell>
        </row>
        <row r="279">
          <cell r="A279" t="str">
            <v>9234000</v>
          </cell>
          <cell r="B279" t="str">
            <v>Accts Payable Assoc</v>
          </cell>
          <cell r="J279">
            <v>-697.1</v>
          </cell>
          <cell r="K279">
            <v>-697.1</v>
          </cell>
        </row>
        <row r="280">
          <cell r="A280" t="str">
            <v>9235000</v>
          </cell>
          <cell r="B280" t="str">
            <v>Customer Deposits</v>
          </cell>
          <cell r="J280">
            <v>1035882.69</v>
          </cell>
          <cell r="K280">
            <v>1035882.69</v>
          </cell>
        </row>
        <row r="281">
          <cell r="A281" t="str">
            <v>9236000</v>
          </cell>
          <cell r="B281" t="str">
            <v>Taxes Accrued</v>
          </cell>
          <cell r="J281">
            <v>-8213774.5</v>
          </cell>
          <cell r="K281">
            <v>-8213774.5</v>
          </cell>
        </row>
        <row r="282">
          <cell r="A282" t="str">
            <v>9237000</v>
          </cell>
          <cell r="B282" t="str">
            <v>Interest Accrued</v>
          </cell>
          <cell r="J282">
            <v>-17910108.859999999</v>
          </cell>
          <cell r="K282">
            <v>-17910108.859999999</v>
          </cell>
        </row>
        <row r="283">
          <cell r="A283" t="str">
            <v>9241000</v>
          </cell>
          <cell r="B283" t="str">
            <v>Tax Collect Payable</v>
          </cell>
          <cell r="J283">
            <v>1230650.58</v>
          </cell>
          <cell r="K283">
            <v>1230650.58</v>
          </cell>
        </row>
        <row r="284">
          <cell r="A284" t="str">
            <v>9242000</v>
          </cell>
          <cell r="B284" t="str">
            <v>Misc Cur &amp; Acc Liab</v>
          </cell>
          <cell r="J284">
            <v>3177602.26</v>
          </cell>
          <cell r="K284">
            <v>3177602.26</v>
          </cell>
        </row>
        <row r="285">
          <cell r="A285" t="str">
            <v>9243000</v>
          </cell>
          <cell r="B285" t="str">
            <v>Oblig Under Cap Leas</v>
          </cell>
          <cell r="J285">
            <v>3408.85</v>
          </cell>
          <cell r="K285">
            <v>3408.85</v>
          </cell>
        </row>
        <row r="286">
          <cell r="A286" t="str">
            <v>9244000</v>
          </cell>
          <cell r="B286" t="str">
            <v>LT Deriv Instr Liab</v>
          </cell>
          <cell r="J286">
            <v>-847543.76</v>
          </cell>
          <cell r="K286">
            <v>-847543.76</v>
          </cell>
        </row>
        <row r="287">
          <cell r="A287" t="str">
            <v>9244100</v>
          </cell>
          <cell r="B287" t="str">
            <v>Deriv Instrum Liab</v>
          </cell>
          <cell r="J287">
            <v>775627.65</v>
          </cell>
          <cell r="K287">
            <v>775627.65</v>
          </cell>
        </row>
        <row r="288">
          <cell r="A288" t="str">
            <v>9252000</v>
          </cell>
          <cell r="B288" t="str">
            <v>Customer Adv Constr</v>
          </cell>
          <cell r="J288">
            <v>1490651.44</v>
          </cell>
          <cell r="K288">
            <v>1490651.44</v>
          </cell>
        </row>
        <row r="289">
          <cell r="A289" t="str">
            <v>9253000</v>
          </cell>
          <cell r="B289" t="str">
            <v>Oth Deferred Credits</v>
          </cell>
          <cell r="J289">
            <v>10042654.18</v>
          </cell>
          <cell r="K289">
            <v>10042654.18</v>
          </cell>
        </row>
        <row r="290">
          <cell r="A290" t="str">
            <v>9254000</v>
          </cell>
          <cell r="B290" t="str">
            <v>Oth Regulatory Liab</v>
          </cell>
          <cell r="J290">
            <v>1282816.3400000001</v>
          </cell>
          <cell r="K290">
            <v>1282816.3400000001</v>
          </cell>
        </row>
        <row r="291">
          <cell r="A291" t="str">
            <v>9256000</v>
          </cell>
          <cell r="B291" t="str">
            <v>Defrrd Gns from Disp</v>
          </cell>
          <cell r="J291">
            <v>-134359.47</v>
          </cell>
          <cell r="K291">
            <v>-134359.47</v>
          </cell>
        </row>
        <row r="292">
          <cell r="A292" t="str">
            <v>9282000</v>
          </cell>
          <cell r="B292" t="str">
            <v>Acc Defrd Inc Tax-Pr</v>
          </cell>
          <cell r="J292">
            <v>1802745.56</v>
          </cell>
          <cell r="K292">
            <v>1802745.56</v>
          </cell>
        </row>
        <row r="293">
          <cell r="A293" t="str">
            <v>9283000</v>
          </cell>
          <cell r="B293" t="str">
            <v>Acc Defrd Inc Tax-Ot</v>
          </cell>
          <cell r="J293">
            <v>601190.91</v>
          </cell>
          <cell r="K293">
            <v>601190.91</v>
          </cell>
        </row>
        <row r="294">
          <cell r="A294" t="str">
            <v>9438000</v>
          </cell>
          <cell r="B294" t="str">
            <v>Divid Declrd-Common</v>
          </cell>
          <cell r="J294">
            <v>479000</v>
          </cell>
          <cell r="K294">
            <v>479000</v>
          </cell>
        </row>
        <row r="295">
          <cell r="A295" t="str">
            <v>9991070</v>
          </cell>
          <cell r="B295" t="str">
            <v>CO-Construction WIP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-0.02</v>
          </cell>
          <cell r="K295">
            <v>-0.02</v>
          </cell>
        </row>
        <row r="296">
          <cell r="A296" t="str">
            <v>9991080</v>
          </cell>
          <cell r="B296" t="str">
            <v>CO-Retirement WIP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9991210</v>
          </cell>
          <cell r="B297" t="str">
            <v>CO-Nonutility Proper</v>
          </cell>
          <cell r="J297">
            <v>0</v>
          </cell>
          <cell r="K297">
            <v>0</v>
          </cell>
        </row>
        <row r="298">
          <cell r="A298" t="str">
            <v>9991430</v>
          </cell>
          <cell r="B298" t="str">
            <v>CO-Other Accts Rcvbl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>9991821</v>
          </cell>
          <cell r="B299" t="str">
            <v>CO-Extraord prop los</v>
          </cell>
          <cell r="C299">
            <v>0</v>
          </cell>
          <cell r="H299">
            <v>0</v>
          </cell>
          <cell r="J299">
            <v>0</v>
          </cell>
        </row>
        <row r="300">
          <cell r="A300" t="str">
            <v>9991823</v>
          </cell>
          <cell r="B300" t="str">
            <v>CO-Other Reg Assets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>9991840</v>
          </cell>
          <cell r="B301" t="str">
            <v>CO-Clearing Accounts</v>
          </cell>
          <cell r="C301">
            <v>0</v>
          </cell>
          <cell r="D301">
            <v>-0.02</v>
          </cell>
          <cell r="H301">
            <v>0</v>
          </cell>
          <cell r="I301">
            <v>-0.02</v>
          </cell>
          <cell r="J301">
            <v>-0.02</v>
          </cell>
        </row>
        <row r="302">
          <cell r="A302" t="str">
            <v>9991860</v>
          </cell>
          <cell r="B302" t="str">
            <v>CO-Misc Def Debits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>9991861</v>
          </cell>
          <cell r="B303" t="str">
            <v>Misc Deferd Debit-C</v>
          </cell>
          <cell r="C303">
            <v>0</v>
          </cell>
          <cell r="H303">
            <v>0</v>
          </cell>
          <cell r="J303">
            <v>0</v>
          </cell>
        </row>
        <row r="304">
          <cell r="A304" t="str">
            <v>9992284</v>
          </cell>
          <cell r="B304" t="str">
            <v>CO-Accum Misc Op Pro</v>
          </cell>
          <cell r="C304">
            <v>0</v>
          </cell>
          <cell r="H304">
            <v>0</v>
          </cell>
          <cell r="J304">
            <v>0</v>
          </cell>
        </row>
        <row r="305">
          <cell r="A305" t="str">
            <v>9992320</v>
          </cell>
          <cell r="B305" t="str">
            <v>CO-Accounts Payable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>9992420</v>
          </cell>
          <cell r="B306" t="str">
            <v>CO-Misc Cur Accr Lia</v>
          </cell>
          <cell r="C306">
            <v>0</v>
          </cell>
          <cell r="H306">
            <v>0</v>
          </cell>
          <cell r="J306">
            <v>0</v>
          </cell>
        </row>
        <row r="307">
          <cell r="A307" t="str">
            <v>9992520</v>
          </cell>
          <cell r="B307" t="str">
            <v>CO-Cust Adv for Cons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>9992530</v>
          </cell>
          <cell r="B308" t="str">
            <v>CO-Other Deferred Cr</v>
          </cell>
          <cell r="C308">
            <v>0</v>
          </cell>
          <cell r="H308">
            <v>0</v>
          </cell>
          <cell r="J308">
            <v>0</v>
          </cell>
        </row>
        <row r="309">
          <cell r="A309" t="str">
            <v>9999990</v>
          </cell>
          <cell r="B309" t="str">
            <v>Balance Sheet Offset</v>
          </cell>
          <cell r="J309">
            <v>5889469.6799999997</v>
          </cell>
          <cell r="K309">
            <v>5889469.6799999997</v>
          </cell>
        </row>
        <row r="310">
          <cell r="A310" t="str">
            <v>9999991</v>
          </cell>
          <cell r="B310" t="str">
            <v>P&amp;L Sheet Offset</v>
          </cell>
          <cell r="J310">
            <v>-5889469.6799999997</v>
          </cell>
          <cell r="K310">
            <v>-5889469.6799999997</v>
          </cell>
        </row>
        <row r="311">
          <cell r="A311" t="str">
            <v>9999992</v>
          </cell>
          <cell r="B311" t="str">
            <v>Inter Payable Offset</v>
          </cell>
          <cell r="J311">
            <v>-3429449.63</v>
          </cell>
          <cell r="K311">
            <v>-3429449.63</v>
          </cell>
        </row>
        <row r="312">
          <cell r="A312" t="str">
            <v>9999993</v>
          </cell>
          <cell r="B312" t="str">
            <v>Inter Receiv Offset</v>
          </cell>
          <cell r="J312">
            <v>3429449.66</v>
          </cell>
          <cell r="K312">
            <v>3429449.66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29" activePane="bottomRight" state="frozen"/>
      <selection activeCell="C13" sqref="C13"/>
      <selection pane="topRight" activeCell="C13" sqref="C13"/>
      <selection pane="bottomLeft" activeCell="C13" sqref="C13"/>
      <selection pane="bottomRight" activeCell="E3" sqref="E3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349</v>
      </c>
      <c r="B1" s="39"/>
      <c r="C1" s="39"/>
      <c r="D1" s="39"/>
    </row>
    <row r="2" spans="1:4" x14ac:dyDescent="0.25">
      <c r="A2" s="40" t="s">
        <v>348</v>
      </c>
      <c r="B2" s="39"/>
      <c r="C2" s="39"/>
      <c r="D2" s="39"/>
    </row>
    <row r="3" spans="1:4" x14ac:dyDescent="0.25">
      <c r="A3" s="40" t="s">
        <v>420</v>
      </c>
      <c r="B3" s="40"/>
      <c r="C3" s="40"/>
      <c r="D3" s="40"/>
    </row>
    <row r="4" spans="1:4" x14ac:dyDescent="0.25">
      <c r="A4" s="144"/>
      <c r="B4" s="39"/>
      <c r="C4" s="39"/>
      <c r="D4" s="39"/>
    </row>
    <row r="5" spans="1:4" x14ac:dyDescent="0.25">
      <c r="A5" s="140"/>
      <c r="B5" s="140"/>
      <c r="C5" s="140"/>
      <c r="D5" s="140"/>
    </row>
    <row r="6" spans="1:4" x14ac:dyDescent="0.25">
      <c r="A6" s="140" t="s">
        <v>415</v>
      </c>
      <c r="B6" s="140"/>
      <c r="C6" s="140"/>
      <c r="D6" s="140"/>
    </row>
    <row r="7" spans="1:4" x14ac:dyDescent="0.25">
      <c r="A7" s="1"/>
      <c r="B7" s="38" t="s">
        <v>34</v>
      </c>
      <c r="C7" s="37" t="s">
        <v>33</v>
      </c>
      <c r="D7" s="36" t="s">
        <v>347</v>
      </c>
    </row>
    <row r="8" spans="1:4" x14ac:dyDescent="0.25">
      <c r="A8" s="34" t="s">
        <v>346</v>
      </c>
      <c r="B8" s="33"/>
      <c r="C8" s="33"/>
      <c r="D8" s="9"/>
    </row>
    <row r="9" spans="1:4" x14ac:dyDescent="0.25">
      <c r="A9" s="26" t="s">
        <v>31</v>
      </c>
      <c r="B9" s="28">
        <f>+'Unallocated Detail'!G18</f>
        <v>159112771.48000002</v>
      </c>
      <c r="C9" s="28">
        <f>+'Unallocated Detail'!H18</f>
        <v>32849044.049999997</v>
      </c>
      <c r="D9" s="18">
        <f>SUM(B9:C9)</f>
        <v>191961815.53000003</v>
      </c>
    </row>
    <row r="10" spans="1:4" x14ac:dyDescent="0.25">
      <c r="A10" s="26" t="s">
        <v>30</v>
      </c>
      <c r="B10" s="32">
        <f>+'Unallocated Detail'!G21</f>
        <v>13640.85</v>
      </c>
      <c r="C10" s="32">
        <f>+'Unallocated Detail'!H21</f>
        <v>0</v>
      </c>
      <c r="D10" s="9">
        <f>SUM(B10:C10)</f>
        <v>13640.85</v>
      </c>
    </row>
    <row r="11" spans="1:4" x14ac:dyDescent="0.25">
      <c r="A11" s="26" t="s">
        <v>29</v>
      </c>
      <c r="B11" s="32">
        <f>+'Unallocated Detail'!G25</f>
        <v>21365835.059999999</v>
      </c>
      <c r="C11" s="32">
        <f>+'Unallocated Detail'!H25</f>
        <v>0</v>
      </c>
      <c r="D11" s="9">
        <f>SUM(B11:C11)</f>
        <v>21365835.059999999</v>
      </c>
    </row>
    <row r="12" spans="1:4" x14ac:dyDescent="0.25">
      <c r="A12" s="26" t="s">
        <v>28</v>
      </c>
      <c r="B12" s="31">
        <f>+'Unallocated Detail'!G40</f>
        <v>5485640.54</v>
      </c>
      <c r="C12" s="30">
        <f>+'Unallocated Detail'!H40</f>
        <v>614913.3600000001</v>
      </c>
      <c r="D12" s="35">
        <f>SUM(B12:C12)</f>
        <v>6100553.9000000004</v>
      </c>
    </row>
    <row r="13" spans="1:4" x14ac:dyDescent="0.25">
      <c r="A13" s="26" t="s">
        <v>27</v>
      </c>
      <c r="B13" s="19">
        <f>SUM(B9:B12)</f>
        <v>185977887.93000001</v>
      </c>
      <c r="C13" s="19">
        <f>SUM(C9:C12)</f>
        <v>33463957.409999996</v>
      </c>
      <c r="D13" s="18">
        <f>SUM(D9:D12)</f>
        <v>219441845.34000003</v>
      </c>
    </row>
    <row r="14" spans="1:4" x14ac:dyDescent="0.25">
      <c r="A14" s="34" t="s">
        <v>345</v>
      </c>
      <c r="B14" s="33"/>
      <c r="C14" s="33"/>
      <c r="D14" s="9"/>
    </row>
    <row r="15" spans="1:4" x14ac:dyDescent="0.25">
      <c r="A15" s="34" t="s">
        <v>344</v>
      </c>
      <c r="B15" s="33"/>
      <c r="C15" s="33"/>
      <c r="D15" s="9"/>
    </row>
    <row r="16" spans="1:4" x14ac:dyDescent="0.25">
      <c r="A16" s="34" t="s">
        <v>343</v>
      </c>
      <c r="B16" s="33"/>
      <c r="C16" s="33"/>
      <c r="D16" s="9"/>
    </row>
    <row r="17" spans="1:4" x14ac:dyDescent="0.25">
      <c r="A17" s="34" t="s">
        <v>342</v>
      </c>
      <c r="B17" s="33"/>
      <c r="C17" s="33"/>
      <c r="D17" s="9"/>
    </row>
    <row r="18" spans="1:4" x14ac:dyDescent="0.25">
      <c r="A18" s="26" t="s">
        <v>26</v>
      </c>
      <c r="B18" s="28">
        <f>+'Unallocated Detail'!G47</f>
        <v>32168798.259999998</v>
      </c>
      <c r="C18" s="28">
        <f>+'Unallocated Detail'!H47</f>
        <v>0</v>
      </c>
      <c r="D18" s="18">
        <f>B18+C18</f>
        <v>32168798.259999998</v>
      </c>
    </row>
    <row r="19" spans="1:4" x14ac:dyDescent="0.25">
      <c r="A19" s="26" t="s">
        <v>25</v>
      </c>
      <c r="B19" s="32">
        <f>+'Unallocated Detail'!G56</f>
        <v>32487596.780000001</v>
      </c>
      <c r="C19" s="32">
        <f>+'Unallocated Detail'!H56</f>
        <v>8349584.2699999986</v>
      </c>
      <c r="D19" s="27">
        <f>B19+C19</f>
        <v>40837181.049999997</v>
      </c>
    </row>
    <row r="20" spans="1:4" x14ac:dyDescent="0.25">
      <c r="A20" s="26" t="s">
        <v>24</v>
      </c>
      <c r="B20" s="32">
        <f>+'Unallocated Detail'!G59</f>
        <v>10045471.449999999</v>
      </c>
      <c r="C20" s="32">
        <f>+'Unallocated Detail'!H59</f>
        <v>0</v>
      </c>
      <c r="D20" s="27">
        <f>B20+C20</f>
        <v>10045471.449999999</v>
      </c>
    </row>
    <row r="21" spans="1:4" x14ac:dyDescent="0.25">
      <c r="A21" s="26" t="s">
        <v>23</v>
      </c>
      <c r="B21" s="31">
        <f>+'Unallocated Detail'!G62</f>
        <v>-5421016.5800000001</v>
      </c>
      <c r="C21" s="30">
        <f>+'Unallocated Detail'!H62</f>
        <v>0</v>
      </c>
      <c r="D21" s="29">
        <f>B21+C21</f>
        <v>-5421016.5800000001</v>
      </c>
    </row>
    <row r="22" spans="1:4" x14ac:dyDescent="0.25">
      <c r="A22" s="26" t="s">
        <v>22</v>
      </c>
      <c r="B22" s="19">
        <f>SUM(B18:B21)</f>
        <v>69280849.909999996</v>
      </c>
      <c r="C22" s="19">
        <f>SUM(C18:C21)</f>
        <v>8349584.2699999986</v>
      </c>
      <c r="D22" s="18">
        <f>SUM(D18:D21)</f>
        <v>77630434.180000007</v>
      </c>
    </row>
    <row r="23" spans="1:4" x14ac:dyDescent="0.25">
      <c r="A23" s="20" t="s">
        <v>341</v>
      </c>
      <c r="B23" s="16"/>
      <c r="C23" s="16"/>
      <c r="D23" s="15"/>
    </row>
    <row r="24" spans="1:4" x14ac:dyDescent="0.25">
      <c r="A24" s="26" t="s">
        <v>21</v>
      </c>
      <c r="B24" s="28">
        <f>+'Unallocated Detail'!G137</f>
        <v>10238992.4</v>
      </c>
      <c r="C24" s="28">
        <f>+'Unallocated Detail'!H137</f>
        <v>508718.32000000007</v>
      </c>
      <c r="D24" s="18">
        <f t="shared" ref="D24:D38" si="0">B24+C24</f>
        <v>10747710.720000001</v>
      </c>
    </row>
    <row r="25" spans="1:4" x14ac:dyDescent="0.25">
      <c r="A25" s="26" t="s">
        <v>20</v>
      </c>
      <c r="B25" s="25">
        <f>+'Unallocated Detail'!G167</f>
        <v>1946866.1900000002</v>
      </c>
      <c r="C25" s="25">
        <f>+'Unallocated Detail'!H167</f>
        <v>0</v>
      </c>
      <c r="D25" s="27">
        <f t="shared" si="0"/>
        <v>1946866.1900000002</v>
      </c>
    </row>
    <row r="26" spans="1:4" x14ac:dyDescent="0.25">
      <c r="A26" s="26" t="s">
        <v>19</v>
      </c>
      <c r="B26" s="25">
        <f>+'Unallocated Detail'!G205</f>
        <v>5837084.6600000011</v>
      </c>
      <c r="C26" s="25">
        <f>+'Unallocated Detail'!H205</f>
        <v>4518851.6999999993</v>
      </c>
      <c r="D26" s="27">
        <f t="shared" si="0"/>
        <v>10355936.359999999</v>
      </c>
    </row>
    <row r="27" spans="1:4" x14ac:dyDescent="0.25">
      <c r="A27" s="26" t="s">
        <v>18</v>
      </c>
      <c r="B27" s="25">
        <f>+'Unallocated Detail'!G212</f>
        <v>4047951.32</v>
      </c>
      <c r="C27" s="25">
        <f>+'Unallocated Detail'!H212</f>
        <v>2235773.9300000002</v>
      </c>
      <c r="D27" s="27">
        <f t="shared" si="0"/>
        <v>6283725.25</v>
      </c>
    </row>
    <row r="28" spans="1:4" x14ac:dyDescent="0.25">
      <c r="A28" s="26" t="s">
        <v>17</v>
      </c>
      <c r="B28" s="25">
        <f>+'Unallocated Detail'!G221</f>
        <v>1701419.96</v>
      </c>
      <c r="C28" s="25">
        <f>+'Unallocated Detail'!H221</f>
        <v>283067.33999999997</v>
      </c>
      <c r="D28" s="27">
        <f t="shared" si="0"/>
        <v>1984487.2999999998</v>
      </c>
    </row>
    <row r="29" spans="1:4" x14ac:dyDescent="0.25">
      <c r="A29" s="26" t="s">
        <v>16</v>
      </c>
      <c r="B29" s="25">
        <f>+'Unallocated Detail'!G224</f>
        <v>5792118.6699999999</v>
      </c>
      <c r="C29" s="25">
        <f>+'Unallocated Detail'!H224</f>
        <v>462428.34</v>
      </c>
      <c r="D29" s="27">
        <f t="shared" si="0"/>
        <v>6254547.0099999998</v>
      </c>
    </row>
    <row r="30" spans="1:4" x14ac:dyDescent="0.25">
      <c r="A30" s="26" t="s">
        <v>15</v>
      </c>
      <c r="B30" s="25">
        <f>+'Unallocated Detail'!G239</f>
        <v>10371855.23</v>
      </c>
      <c r="C30" s="25">
        <f>+'Unallocated Detail'!H239</f>
        <v>4684539.4000000004</v>
      </c>
      <c r="D30" s="27">
        <f t="shared" si="0"/>
        <v>15056394.630000001</v>
      </c>
    </row>
    <row r="31" spans="1:4" x14ac:dyDescent="0.25">
      <c r="A31" s="26" t="s">
        <v>14</v>
      </c>
      <c r="B31" s="25">
        <f>+'Unallocated Detail'!G246</f>
        <v>29582650.91</v>
      </c>
      <c r="C31" s="25">
        <f>+'Unallocated Detail'!H246</f>
        <v>10490716.049999999</v>
      </c>
      <c r="D31" s="27">
        <f t="shared" si="0"/>
        <v>40073366.960000001</v>
      </c>
    </row>
    <row r="32" spans="1:4" x14ac:dyDescent="0.25">
      <c r="A32" s="26" t="s">
        <v>13</v>
      </c>
      <c r="B32" s="25">
        <f>+'Unallocated Detail'!G251</f>
        <v>8430550.5199999996</v>
      </c>
      <c r="C32" s="25">
        <f>+'Unallocated Detail'!H251</f>
        <v>3185104.99</v>
      </c>
      <c r="D32" s="27">
        <f t="shared" si="0"/>
        <v>11615655.51</v>
      </c>
    </row>
    <row r="33" spans="1:4" x14ac:dyDescent="0.25">
      <c r="A33" s="26" t="s">
        <v>12</v>
      </c>
      <c r="B33" s="25">
        <f>+'Unallocated Detail'!G254</f>
        <v>2656379.71</v>
      </c>
      <c r="C33" s="25">
        <f>+'Unallocated Detail'!H254</f>
        <v>0</v>
      </c>
      <c r="D33" s="27">
        <f t="shared" si="0"/>
        <v>2656379.71</v>
      </c>
    </row>
    <row r="34" spans="1:4" x14ac:dyDescent="0.25">
      <c r="A34" s="17" t="s">
        <v>11</v>
      </c>
      <c r="B34" s="25">
        <f>+'Unallocated Detail'!G262</f>
        <v>-4553478.290000001</v>
      </c>
      <c r="C34" s="25">
        <f>+'Unallocated Detail'!H262</f>
        <v>-1624487.03</v>
      </c>
      <c r="D34" s="24">
        <f t="shared" si="0"/>
        <v>-6177965.3200000012</v>
      </c>
    </row>
    <row r="35" spans="1:4" x14ac:dyDescent="0.25">
      <c r="A35" s="26" t="s">
        <v>340</v>
      </c>
      <c r="B35" s="25">
        <f>+'Unallocated Detail'!G266</f>
        <v>4723774.0199999996</v>
      </c>
      <c r="C35" s="25">
        <f>+'Unallocated Detail'!H266</f>
        <v>0</v>
      </c>
      <c r="D35" s="24">
        <f t="shared" si="0"/>
        <v>4723774.0199999996</v>
      </c>
    </row>
    <row r="36" spans="1:4" x14ac:dyDescent="0.25">
      <c r="A36" s="17" t="s">
        <v>10</v>
      </c>
      <c r="B36" s="25">
        <f>+'Unallocated Detail'!G271</f>
        <v>17228946.670000002</v>
      </c>
      <c r="C36" s="25">
        <f>+'Unallocated Detail'!H271</f>
        <v>3782414.33</v>
      </c>
      <c r="D36" s="24">
        <f t="shared" si="0"/>
        <v>21011361</v>
      </c>
    </row>
    <row r="37" spans="1:4" x14ac:dyDescent="0.25">
      <c r="A37" s="17" t="s">
        <v>9</v>
      </c>
      <c r="B37" s="25">
        <f>+'Unallocated Detail'!G276</f>
        <v>6978976.6200000001</v>
      </c>
      <c r="C37" s="25">
        <f>+'Unallocated Detail'!H276</f>
        <v>-1188180.5900000001</v>
      </c>
      <c r="D37" s="24">
        <f t="shared" si="0"/>
        <v>5790796.0300000003</v>
      </c>
    </row>
    <row r="38" spans="1:4" x14ac:dyDescent="0.25">
      <c r="A38" s="17" t="s">
        <v>8</v>
      </c>
      <c r="B38" s="23">
        <f>+'Unallocated Detail'!G281</f>
        <v>-2959712.6900000004</v>
      </c>
      <c r="C38" s="22">
        <f>+'Unallocated Detail'!H281</f>
        <v>392065.92000000004</v>
      </c>
      <c r="D38" s="21">
        <f t="shared" si="0"/>
        <v>-2567646.7700000005</v>
      </c>
    </row>
    <row r="39" spans="1:4" x14ac:dyDescent="0.25">
      <c r="A39" s="20" t="s">
        <v>7</v>
      </c>
      <c r="B39" s="19">
        <f>SUM(B22:B38)</f>
        <v>171305225.81000006</v>
      </c>
      <c r="C39" s="19">
        <f>SUM(C22:C38)</f>
        <v>36080596.969999991</v>
      </c>
      <c r="D39" s="18">
        <f>SUM(D22:D38)</f>
        <v>207385822.78</v>
      </c>
    </row>
    <row r="40" spans="1:4" x14ac:dyDescent="0.25">
      <c r="A40" s="17"/>
      <c r="B40" s="16"/>
      <c r="C40" s="16"/>
      <c r="D40" s="15"/>
    </row>
    <row r="41" spans="1:4" ht="16.5" x14ac:dyDescent="0.35">
      <c r="A41" s="14" t="s">
        <v>6</v>
      </c>
      <c r="B41" s="13">
        <f>B13-B39</f>
        <v>14672662.119999945</v>
      </c>
      <c r="C41" s="13">
        <f>C13-C39</f>
        <v>-2616639.5599999949</v>
      </c>
      <c r="D41" s="12">
        <f>D13-D39</f>
        <v>12056022.560000032</v>
      </c>
    </row>
    <row r="42" spans="1:4" x14ac:dyDescent="0.25">
      <c r="A42" s="11"/>
      <c r="B42" s="10"/>
      <c r="C42" s="10"/>
      <c r="D42" s="9"/>
    </row>
    <row r="43" spans="1:4" x14ac:dyDescent="0.25">
      <c r="A43" s="142"/>
      <c r="B43" s="41"/>
      <c r="C43" s="41"/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7" width="9.140625" style="42"/>
    <col min="8" max="8" width="32.42578125" style="42" customWidth="1"/>
    <col min="9" max="10" width="9.140625" style="42"/>
    <col min="11" max="16384" width="9.140625" style="4"/>
  </cols>
  <sheetData>
    <row r="1" spans="1:7" s="4" customFormat="1" ht="18" customHeight="1" x14ac:dyDescent="0.25">
      <c r="A1" s="40" t="s">
        <v>349</v>
      </c>
      <c r="B1" s="60"/>
      <c r="C1" s="60"/>
      <c r="D1" s="60"/>
      <c r="E1" s="60"/>
      <c r="F1" s="60"/>
      <c r="G1" s="42"/>
    </row>
    <row r="2" spans="1:7" s="4" customFormat="1" ht="18" customHeight="1" x14ac:dyDescent="0.25">
      <c r="A2" s="40" t="s">
        <v>351</v>
      </c>
      <c r="B2" s="60"/>
      <c r="C2" s="60"/>
      <c r="D2" s="60"/>
      <c r="E2" s="60"/>
      <c r="F2" s="60"/>
      <c r="G2" s="42"/>
    </row>
    <row r="3" spans="1:7" s="4" customFormat="1" ht="18" customHeight="1" x14ac:dyDescent="0.25">
      <c r="A3" s="40" t="str">
        <f>Allocated!A3</f>
        <v>FOR THE MONTH ENDED AUGUST 31, 2019</v>
      </c>
      <c r="B3" s="60"/>
      <c r="C3" s="60"/>
      <c r="D3" s="60"/>
      <c r="E3" s="60"/>
      <c r="F3" s="60"/>
      <c r="G3" s="42"/>
    </row>
    <row r="4" spans="1:7" s="4" customFormat="1" ht="12" customHeight="1" x14ac:dyDescent="0.25">
      <c r="B4" s="42"/>
      <c r="C4" s="42"/>
      <c r="D4" s="42"/>
      <c r="E4" s="42"/>
      <c r="F4" s="42"/>
      <c r="G4" s="42"/>
    </row>
    <row r="5" spans="1:7" s="4" customFormat="1" ht="18" customHeight="1" x14ac:dyDescent="0.25">
      <c r="A5" s="1"/>
      <c r="B5" s="59" t="s">
        <v>34</v>
      </c>
      <c r="C5" s="59" t="s">
        <v>33</v>
      </c>
      <c r="D5" s="59" t="s">
        <v>35</v>
      </c>
      <c r="E5" s="59" t="s">
        <v>350</v>
      </c>
      <c r="F5" s="58" t="s">
        <v>347</v>
      </c>
      <c r="G5" s="42"/>
    </row>
    <row r="6" spans="1:7" s="4" customFormat="1" ht="18" customHeight="1" x14ac:dyDescent="0.25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25">
      <c r="A7" s="20" t="s">
        <v>346</v>
      </c>
      <c r="B7" s="33"/>
      <c r="C7" s="33"/>
      <c r="D7" s="33"/>
      <c r="E7" s="33"/>
      <c r="F7" s="9"/>
      <c r="G7" s="42"/>
    </row>
    <row r="8" spans="1:7" s="4" customFormat="1" ht="18" customHeight="1" x14ac:dyDescent="0.25">
      <c r="A8" s="17" t="s">
        <v>31</v>
      </c>
      <c r="B8" s="19">
        <f>+'Unallocated Detail'!B18</f>
        <v>159112771.48000002</v>
      </c>
      <c r="C8" s="19">
        <f>+'Unallocated Detail'!C18</f>
        <v>32849044.049999997</v>
      </c>
      <c r="D8" s="19">
        <f>+'Unallocated Detail'!D18</f>
        <v>0</v>
      </c>
      <c r="E8" s="19">
        <v>0</v>
      </c>
      <c r="F8" s="18">
        <f>SUM(B8:E8)</f>
        <v>191961815.53000003</v>
      </c>
      <c r="G8" s="43"/>
    </row>
    <row r="9" spans="1:7" s="4" customFormat="1" ht="18" customHeight="1" x14ac:dyDescent="0.25">
      <c r="A9" s="17" t="s">
        <v>30</v>
      </c>
      <c r="B9" s="124">
        <f>+'Unallocated Detail'!B21</f>
        <v>13640.85</v>
      </c>
      <c r="C9" s="124">
        <f>+'Unallocated Detail'!C21</f>
        <v>0</v>
      </c>
      <c r="D9" s="124">
        <f>+'Unallocated Detail'!D21</f>
        <v>0</v>
      </c>
      <c r="E9" s="51">
        <v>0</v>
      </c>
      <c r="F9" s="27">
        <f>SUM(B9:E9)</f>
        <v>13640.85</v>
      </c>
      <c r="G9" s="43"/>
    </row>
    <row r="10" spans="1:7" s="4" customFormat="1" ht="18" customHeight="1" x14ac:dyDescent="0.25">
      <c r="A10" s="17" t="s">
        <v>29</v>
      </c>
      <c r="B10" s="124">
        <f>+'Unallocated Detail'!B25</f>
        <v>21365835.059999999</v>
      </c>
      <c r="C10" s="124">
        <f>+'Unallocated Detail'!C25</f>
        <v>0</v>
      </c>
      <c r="D10" s="124">
        <f>+'Unallocated Detail'!D25</f>
        <v>0</v>
      </c>
      <c r="E10" s="51">
        <v>0</v>
      </c>
      <c r="F10" s="27">
        <f>SUM(B10:E10)</f>
        <v>21365835.059999999</v>
      </c>
      <c r="G10" s="43"/>
    </row>
    <row r="11" spans="1:7" s="4" customFormat="1" ht="18" customHeight="1" x14ac:dyDescent="0.25">
      <c r="A11" s="17" t="s">
        <v>28</v>
      </c>
      <c r="B11" s="31">
        <f>+'Unallocated Detail'!B40</f>
        <v>5485640.54</v>
      </c>
      <c r="C11" s="54">
        <f>+'Unallocated Detail'!C40</f>
        <v>614913.3600000001</v>
      </c>
      <c r="D11" s="54">
        <f>+'Unallocated Detail'!D40</f>
        <v>0</v>
      </c>
      <c r="E11" s="30">
        <v>0</v>
      </c>
      <c r="F11" s="29">
        <f>SUM(B11:E11)</f>
        <v>6100553.9000000004</v>
      </c>
      <c r="G11" s="43"/>
    </row>
    <row r="12" spans="1:7" s="4" customFormat="1" ht="18" customHeight="1" x14ac:dyDescent="0.25">
      <c r="A12" s="17" t="s">
        <v>27</v>
      </c>
      <c r="B12" s="19">
        <f>SUM(B8:B11)</f>
        <v>185977887.93000001</v>
      </c>
      <c r="C12" s="19">
        <f>SUM(C8:C11)</f>
        <v>33463957.409999996</v>
      </c>
      <c r="D12" s="19">
        <f>SUM(D8:D11)</f>
        <v>0</v>
      </c>
      <c r="E12" s="19">
        <f>SUM(E8:E11)</f>
        <v>0</v>
      </c>
      <c r="F12" s="18">
        <f>SUM(F8:F11)</f>
        <v>219441845.34000003</v>
      </c>
      <c r="G12" s="43"/>
    </row>
    <row r="13" spans="1:7" s="4" customFormat="1" ht="18" customHeight="1" x14ac:dyDescent="0.25">
      <c r="A13" s="20" t="s">
        <v>345</v>
      </c>
      <c r="B13" s="33"/>
      <c r="C13" s="33"/>
      <c r="D13" s="33"/>
      <c r="E13" s="33"/>
      <c r="F13" s="9"/>
      <c r="G13" s="43"/>
    </row>
    <row r="14" spans="1:7" s="4" customFormat="1" ht="18" customHeight="1" x14ac:dyDescent="0.25">
      <c r="A14" s="20" t="s">
        <v>344</v>
      </c>
      <c r="B14" s="33"/>
      <c r="C14" s="33"/>
      <c r="D14" s="33"/>
      <c r="E14" s="33"/>
      <c r="F14" s="9"/>
      <c r="G14" s="43"/>
    </row>
    <row r="15" spans="1:7" s="4" customFormat="1" ht="18" customHeight="1" x14ac:dyDescent="0.25">
      <c r="A15" s="20" t="s">
        <v>343</v>
      </c>
      <c r="B15" s="33"/>
      <c r="C15" s="33"/>
      <c r="D15" s="33"/>
      <c r="E15" s="33"/>
      <c r="F15" s="9"/>
      <c r="G15" s="43"/>
    </row>
    <row r="16" spans="1:7" s="4" customFormat="1" ht="18" customHeight="1" x14ac:dyDescent="0.25">
      <c r="A16" s="20" t="s">
        <v>342</v>
      </c>
      <c r="B16" s="33"/>
      <c r="C16" s="33"/>
      <c r="D16" s="33"/>
      <c r="E16" s="33"/>
      <c r="F16" s="9"/>
      <c r="G16" s="43"/>
    </row>
    <row r="17" spans="1:7" s="4" customFormat="1" ht="18" customHeight="1" x14ac:dyDescent="0.25">
      <c r="A17" s="17" t="s">
        <v>26</v>
      </c>
      <c r="B17" s="19">
        <f>+'Unallocated Detail'!B47</f>
        <v>32168798.259999998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32168798.259999998</v>
      </c>
      <c r="G17" s="43"/>
    </row>
    <row r="18" spans="1:7" s="4" customFormat="1" ht="18" customHeight="1" x14ac:dyDescent="0.25">
      <c r="A18" s="17" t="s">
        <v>25</v>
      </c>
      <c r="B18" s="124">
        <f>+'Unallocated Detail'!B56</f>
        <v>32487596.780000001</v>
      </c>
      <c r="C18" s="124">
        <f>+'Unallocated Detail'!C56</f>
        <v>8349584.2699999986</v>
      </c>
      <c r="D18" s="124">
        <f>+'Unallocated Detail'!D56</f>
        <v>0</v>
      </c>
      <c r="E18" s="51">
        <v>0</v>
      </c>
      <c r="F18" s="27">
        <f>SUM(B18:E18)</f>
        <v>40837181.049999997</v>
      </c>
      <c r="G18" s="43"/>
    </row>
    <row r="19" spans="1:7" s="4" customFormat="1" ht="18" customHeight="1" x14ac:dyDescent="0.25">
      <c r="A19" s="17" t="s">
        <v>24</v>
      </c>
      <c r="B19" s="124">
        <f>+'Unallocated Detail'!B59</f>
        <v>10045471.449999999</v>
      </c>
      <c r="C19" s="124">
        <f>+'Unallocated Detail'!C59</f>
        <v>0</v>
      </c>
      <c r="D19" s="124">
        <f>+'Unallocated Detail'!D59</f>
        <v>0</v>
      </c>
      <c r="E19" s="51">
        <v>0</v>
      </c>
      <c r="F19" s="27">
        <f>SUM(B19:E19)</f>
        <v>10045471.449999999</v>
      </c>
      <c r="G19" s="43"/>
    </row>
    <row r="20" spans="1:7" s="4" customFormat="1" ht="18" customHeight="1" x14ac:dyDescent="0.25">
      <c r="A20" s="17" t="s">
        <v>23</v>
      </c>
      <c r="B20" s="31">
        <f>+'Unallocated Detail'!B62</f>
        <v>-5421016.5800000001</v>
      </c>
      <c r="C20" s="54">
        <f>+'Unallocated Detail'!C62</f>
        <v>0</v>
      </c>
      <c r="D20" s="54">
        <f>+'Unallocated Detail'!D62</f>
        <v>0</v>
      </c>
      <c r="E20" s="30">
        <v>0</v>
      </c>
      <c r="F20" s="29">
        <f>SUM(B20:E20)</f>
        <v>-5421016.5800000001</v>
      </c>
      <c r="G20" s="43"/>
    </row>
    <row r="21" spans="1:7" s="4" customFormat="1" ht="18" customHeight="1" x14ac:dyDescent="0.25">
      <c r="A21" s="17" t="s">
        <v>22</v>
      </c>
      <c r="B21" s="19">
        <f>SUM(B17:B20)</f>
        <v>69280849.909999996</v>
      </c>
      <c r="C21" s="19">
        <f>SUM(C17:C20)</f>
        <v>8349584.2699999986</v>
      </c>
      <c r="D21" s="19">
        <f>SUM(D17:D20)</f>
        <v>0</v>
      </c>
      <c r="E21" s="19">
        <f>SUM(E17:E20)</f>
        <v>0</v>
      </c>
      <c r="F21" s="18">
        <f>SUM(F17:F20)</f>
        <v>77630434.180000007</v>
      </c>
      <c r="G21" s="43"/>
    </row>
    <row r="22" spans="1:7" s="4" customFormat="1" ht="18" customHeight="1" x14ac:dyDescent="0.25">
      <c r="A22" s="20" t="s">
        <v>341</v>
      </c>
      <c r="B22" s="33"/>
      <c r="C22" s="33"/>
      <c r="D22" s="33"/>
      <c r="E22" s="33"/>
      <c r="F22" s="9"/>
      <c r="G22" s="43"/>
    </row>
    <row r="23" spans="1:7" s="4" customFormat="1" ht="18" customHeight="1" x14ac:dyDescent="0.25">
      <c r="A23" s="17" t="s">
        <v>21</v>
      </c>
      <c r="B23" s="19">
        <f>+'Unallocated Detail'!B137</f>
        <v>10238992.4</v>
      </c>
      <c r="C23" s="19">
        <f>+'Unallocated Detail'!C137</f>
        <v>508718.32000000007</v>
      </c>
      <c r="D23" s="19">
        <f>+'Unallocated Detail'!D137</f>
        <v>0</v>
      </c>
      <c r="E23" s="19">
        <v>0</v>
      </c>
      <c r="F23" s="18">
        <f t="shared" ref="F23:F37" si="0">SUM(B23:E23)</f>
        <v>10747710.720000001</v>
      </c>
      <c r="G23" s="43"/>
    </row>
    <row r="24" spans="1:7" s="4" customFormat="1" ht="18" customHeight="1" x14ac:dyDescent="0.25">
      <c r="A24" s="17" t="s">
        <v>20</v>
      </c>
      <c r="B24" s="52">
        <f>+'Unallocated Detail'!B167</f>
        <v>1946866.1900000002</v>
      </c>
      <c r="C24" s="51">
        <f>+'Unallocated Detail'!C167</f>
        <v>0</v>
      </c>
      <c r="D24" s="51">
        <f>+'Unallocated Detail'!D167</f>
        <v>0</v>
      </c>
      <c r="E24" s="51">
        <v>0</v>
      </c>
      <c r="F24" s="27">
        <f t="shared" si="0"/>
        <v>1946866.1900000002</v>
      </c>
      <c r="G24" s="43"/>
    </row>
    <row r="25" spans="1:7" s="4" customFormat="1" ht="18" customHeight="1" x14ac:dyDescent="0.25">
      <c r="A25" s="17" t="s">
        <v>19</v>
      </c>
      <c r="B25" s="52">
        <f>+'Unallocated Detail'!B205</f>
        <v>5837084.6600000011</v>
      </c>
      <c r="C25" s="33">
        <f>+'Unallocated Detail'!C205</f>
        <v>4518851.6999999993</v>
      </c>
      <c r="D25" s="33">
        <f>+'Unallocated Detail'!D205</f>
        <v>0</v>
      </c>
      <c r="E25" s="51">
        <v>0</v>
      </c>
      <c r="F25" s="27">
        <f t="shared" si="0"/>
        <v>10355936.359999999</v>
      </c>
      <c r="G25" s="43"/>
    </row>
    <row r="26" spans="1:7" s="4" customFormat="1" ht="18" customHeight="1" x14ac:dyDescent="0.25">
      <c r="A26" s="26" t="s">
        <v>18</v>
      </c>
      <c r="B26" s="52">
        <f>+'Unallocated Detail'!B212</f>
        <v>2140929.19</v>
      </c>
      <c r="C26" s="33">
        <f>+'Unallocated Detail'!C212</f>
        <v>871343.32</v>
      </c>
      <c r="D26" s="33">
        <f>+'Unallocated Detail'!D212</f>
        <v>3271452.7399999998</v>
      </c>
      <c r="E26" s="51">
        <v>0</v>
      </c>
      <c r="F26" s="27">
        <f t="shared" si="0"/>
        <v>6283725.25</v>
      </c>
      <c r="G26" s="43"/>
    </row>
    <row r="27" spans="1:7" s="4" customFormat="1" ht="18" customHeight="1" x14ac:dyDescent="0.25">
      <c r="A27" s="17" t="s">
        <v>17</v>
      </c>
      <c r="B27" s="52">
        <f>+'Unallocated Detail'!B221</f>
        <v>1512230.14</v>
      </c>
      <c r="C27" s="33">
        <f>+'Unallocated Detail'!C221</f>
        <v>146348.88</v>
      </c>
      <c r="D27" s="33">
        <f>+'Unallocated Detail'!D221</f>
        <v>325908.28000000003</v>
      </c>
      <c r="E27" s="51">
        <v>0</v>
      </c>
      <c r="F27" s="27">
        <f t="shared" si="0"/>
        <v>1984487.3</v>
      </c>
      <c r="G27" s="43"/>
    </row>
    <row r="28" spans="1:7" s="4" customFormat="1" ht="18" customHeight="1" x14ac:dyDescent="0.25">
      <c r="A28" s="17" t="s">
        <v>16</v>
      </c>
      <c r="B28" s="52">
        <f>+'Unallocated Detail'!B224</f>
        <v>5792118.6699999999</v>
      </c>
      <c r="C28" s="33">
        <f>+'Unallocated Detail'!C224</f>
        <v>462428.34</v>
      </c>
      <c r="D28" s="33">
        <f>+'Unallocated Detail'!D224</f>
        <v>0</v>
      </c>
      <c r="E28" s="51">
        <v>0</v>
      </c>
      <c r="F28" s="27">
        <f t="shared" si="0"/>
        <v>6254547.0099999998</v>
      </c>
      <c r="G28" s="43"/>
    </row>
    <row r="29" spans="1:7" s="4" customFormat="1" ht="18" customHeight="1" x14ac:dyDescent="0.25">
      <c r="A29" s="26" t="s">
        <v>15</v>
      </c>
      <c r="B29" s="52">
        <f>+'Unallocated Detail'!B239</f>
        <v>3268981.2499999995</v>
      </c>
      <c r="C29" s="33">
        <f>+'Unallocated Detail'!C239</f>
        <v>926469.91</v>
      </c>
      <c r="D29" s="33">
        <f>+'Unallocated Detail'!D239</f>
        <v>10860943.470000003</v>
      </c>
      <c r="E29" s="51">
        <v>0</v>
      </c>
      <c r="F29" s="27">
        <f t="shared" si="0"/>
        <v>15056394.630000003</v>
      </c>
      <c r="G29" s="43"/>
    </row>
    <row r="30" spans="1:7" s="4" customFormat="1" ht="18" customHeight="1" x14ac:dyDescent="0.25">
      <c r="A30" s="17" t="s">
        <v>14</v>
      </c>
      <c r="B30" s="52">
        <f>+'Unallocated Detail'!B246</f>
        <v>28003424.850000001</v>
      </c>
      <c r="C30" s="33">
        <f>+'Unallocated Detail'!C246</f>
        <v>9684043.8499999996</v>
      </c>
      <c r="D30" s="33">
        <f>+'Unallocated Detail'!D246</f>
        <v>2385898.2599999998</v>
      </c>
      <c r="E30" s="51">
        <v>0</v>
      </c>
      <c r="F30" s="27">
        <f t="shared" si="0"/>
        <v>40073366.960000001</v>
      </c>
      <c r="G30" s="43"/>
    </row>
    <row r="31" spans="1:7" s="4" customFormat="1" ht="18" customHeight="1" x14ac:dyDescent="0.25">
      <c r="A31" s="17" t="s">
        <v>13</v>
      </c>
      <c r="B31" s="52">
        <f>+'Unallocated Detail'!B251</f>
        <v>2824488.6399999997</v>
      </c>
      <c r="C31" s="33">
        <f>+'Unallocated Detail'!C251</f>
        <v>321516.07</v>
      </c>
      <c r="D31" s="33">
        <f>+'Unallocated Detail'!D251</f>
        <v>8469650.8000000007</v>
      </c>
      <c r="E31" s="51">
        <v>0</v>
      </c>
      <c r="F31" s="27">
        <f t="shared" si="0"/>
        <v>11615655.51</v>
      </c>
      <c r="G31" s="43"/>
    </row>
    <row r="32" spans="1:7" s="4" customFormat="1" ht="18" customHeight="1" x14ac:dyDescent="0.25">
      <c r="A32" s="17" t="s">
        <v>12</v>
      </c>
      <c r="B32" s="52">
        <f>+'Unallocated Detail'!B254</f>
        <v>2656379.71</v>
      </c>
      <c r="C32" s="51">
        <f>+'Unallocated Detail'!C254</f>
        <v>0</v>
      </c>
      <c r="D32" s="51">
        <f>+'Unallocated Detail'!D254</f>
        <v>0</v>
      </c>
      <c r="E32" s="51">
        <v>0</v>
      </c>
      <c r="F32" s="27">
        <f t="shared" si="0"/>
        <v>2656379.71</v>
      </c>
      <c r="G32" s="43"/>
    </row>
    <row r="33" spans="1:8" s="4" customFormat="1" ht="18" customHeight="1" x14ac:dyDescent="0.25">
      <c r="A33" s="26" t="s">
        <v>11</v>
      </c>
      <c r="B33" s="52">
        <f>+'Unallocated Detail'!B262</f>
        <v>-2876309.74</v>
      </c>
      <c r="C33" s="33">
        <f>+'Unallocated Detail'!C262</f>
        <v>-767785.58</v>
      </c>
      <c r="D33" s="33">
        <f>+'Unallocated Detail'!D262</f>
        <v>-2533870</v>
      </c>
      <c r="E33" s="51">
        <v>0</v>
      </c>
      <c r="F33" s="27">
        <f t="shared" si="0"/>
        <v>-6177965.3200000003</v>
      </c>
      <c r="G33" s="43"/>
      <c r="H33" s="42"/>
    </row>
    <row r="34" spans="1:8" s="4" customFormat="1" ht="18" customHeight="1" x14ac:dyDescent="0.25">
      <c r="A34" s="26" t="s">
        <v>340</v>
      </c>
      <c r="B34" s="52">
        <f>+'Unallocated Detail'!B266</f>
        <v>4723774.0199999996</v>
      </c>
      <c r="C34" s="51">
        <f>+'Unallocated Detail'!C266</f>
        <v>0</v>
      </c>
      <c r="D34" s="51">
        <f>+'Unallocated Detail'!D266</f>
        <v>0</v>
      </c>
      <c r="E34" s="51">
        <v>0</v>
      </c>
      <c r="F34" s="27">
        <f t="shared" si="0"/>
        <v>4723774.0199999996</v>
      </c>
      <c r="G34" s="43"/>
      <c r="H34" s="42"/>
    </row>
    <row r="35" spans="1:8" s="4" customFormat="1" ht="18" customHeight="1" x14ac:dyDescent="0.25">
      <c r="A35" s="17" t="s">
        <v>10</v>
      </c>
      <c r="B35" s="52">
        <f>+'Unallocated Detail'!B271</f>
        <v>16937240.920000002</v>
      </c>
      <c r="C35" s="33">
        <f>+'Unallocated Detail'!C271</f>
        <v>3619064.16</v>
      </c>
      <c r="D35" s="33">
        <f>+'Unallocated Detail'!D271</f>
        <v>455055.92</v>
      </c>
      <c r="E35" s="51">
        <v>0</v>
      </c>
      <c r="F35" s="27">
        <f t="shared" si="0"/>
        <v>21011361.000000004</v>
      </c>
      <c r="G35" s="43"/>
      <c r="H35" s="42"/>
    </row>
    <row r="36" spans="1:8" s="4" customFormat="1" ht="18" customHeight="1" x14ac:dyDescent="0.25">
      <c r="A36" s="17" t="s">
        <v>9</v>
      </c>
      <c r="B36" s="52">
        <f>+'Unallocated Detail'!B276</f>
        <v>6978976.6200000001</v>
      </c>
      <c r="C36" s="51">
        <f>+'Unallocated Detail'!C276</f>
        <v>-1188180.5900000001</v>
      </c>
      <c r="D36" s="51">
        <f>+'Unallocated Detail'!D276</f>
        <v>0</v>
      </c>
      <c r="E36" s="51">
        <v>0</v>
      </c>
      <c r="F36" s="27">
        <f t="shared" si="0"/>
        <v>5790796.0300000003</v>
      </c>
      <c r="G36" s="43"/>
      <c r="H36" s="42"/>
    </row>
    <row r="37" spans="1:8" s="4" customFormat="1" ht="18" customHeight="1" x14ac:dyDescent="0.25">
      <c r="A37" s="17" t="s">
        <v>8</v>
      </c>
      <c r="B37" s="31">
        <f>+'Unallocated Detail'!B281</f>
        <v>-2959712.6900000004</v>
      </c>
      <c r="C37" s="54">
        <f>+'Unallocated Detail'!C281</f>
        <v>392065.92000000004</v>
      </c>
      <c r="D37" s="54">
        <f>+'Unallocated Detail'!D281</f>
        <v>0</v>
      </c>
      <c r="E37" s="30">
        <v>0</v>
      </c>
      <c r="F37" s="29">
        <f t="shared" si="0"/>
        <v>-2567646.7700000005</v>
      </c>
      <c r="G37" s="43"/>
      <c r="H37" s="42"/>
    </row>
    <row r="38" spans="1:8" s="4" customFormat="1" ht="18" customHeight="1" x14ac:dyDescent="0.25">
      <c r="A38" s="20" t="s">
        <v>7</v>
      </c>
      <c r="B38" s="19">
        <f>SUM(B21:B37)</f>
        <v>156306314.74000001</v>
      </c>
      <c r="C38" s="19">
        <f>SUM(C21:C37)</f>
        <v>27844468.57</v>
      </c>
      <c r="D38" s="19">
        <f>SUM(D21:D37)</f>
        <v>23235039.470000003</v>
      </c>
      <c r="E38" s="19">
        <f>SUM(E21:E37)</f>
        <v>0</v>
      </c>
      <c r="F38" s="18">
        <f>SUM(F21:F37)</f>
        <v>207385822.78000003</v>
      </c>
      <c r="G38" s="43"/>
      <c r="H38" s="42"/>
    </row>
    <row r="39" spans="1:8" s="4" customFormat="1" ht="12" customHeight="1" x14ac:dyDescent="0.25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25">
      <c r="A40" s="14" t="s">
        <v>6</v>
      </c>
      <c r="B40" s="19">
        <f>B12-B38</f>
        <v>29671573.189999998</v>
      </c>
      <c r="C40" s="19">
        <f>C12-C38</f>
        <v>5619488.8399999961</v>
      </c>
      <c r="D40" s="19">
        <f>D12-D38</f>
        <v>-23235039.470000003</v>
      </c>
      <c r="E40" s="19">
        <f>E12-E38</f>
        <v>0</v>
      </c>
      <c r="F40" s="143">
        <f>F12-F38</f>
        <v>12056022.560000002</v>
      </c>
      <c r="G40" s="43"/>
      <c r="H40" s="53"/>
    </row>
    <row r="41" spans="1:8" s="4" customFormat="1" ht="13.5" customHeight="1" x14ac:dyDescent="0.25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25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25">
      <c r="A43" s="17" t="s">
        <v>4</v>
      </c>
      <c r="B43" s="19">
        <v>0</v>
      </c>
      <c r="C43" s="19">
        <v>0</v>
      </c>
      <c r="D43" s="19">
        <v>0</v>
      </c>
      <c r="E43" s="19">
        <f>+'Unallocated Detail'!I311</f>
        <v>-4362485.87</v>
      </c>
      <c r="F43" s="18">
        <f>SUM(B43:E43)</f>
        <v>-4362485.87</v>
      </c>
      <c r="G43" s="43"/>
      <c r="H43" s="42"/>
    </row>
    <row r="44" spans="1:8" s="4" customFormat="1" ht="18" customHeight="1" x14ac:dyDescent="0.25">
      <c r="A44" s="50" t="s">
        <v>3</v>
      </c>
      <c r="B44" s="52">
        <v>0</v>
      </c>
      <c r="C44" s="51">
        <v>0</v>
      </c>
      <c r="D44" s="51">
        <v>0</v>
      </c>
      <c r="E44" s="51">
        <f>+'Unallocated Detail'!I322</f>
        <v>18878528.489999998</v>
      </c>
      <c r="F44" s="27">
        <f>SUM(B44:E44)</f>
        <v>18878528.489999998</v>
      </c>
      <c r="G44" s="43"/>
      <c r="H44" s="42"/>
    </row>
    <row r="45" spans="1:8" s="4" customFormat="1" ht="18" customHeight="1" x14ac:dyDescent="0.25">
      <c r="A45" s="50" t="s">
        <v>2</v>
      </c>
      <c r="B45" s="31">
        <v>0</v>
      </c>
      <c r="C45" s="30">
        <v>0</v>
      </c>
      <c r="D45" s="30">
        <v>0</v>
      </c>
      <c r="E45" s="30">
        <f>+'Unallocated Detail'!I326</f>
        <v>0</v>
      </c>
      <c r="F45" s="29">
        <v>0</v>
      </c>
      <c r="G45" s="43"/>
      <c r="H45" s="42"/>
    </row>
    <row r="46" spans="1:8" s="4" customFormat="1" ht="18" customHeight="1" x14ac:dyDescent="0.25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14516042.619999997</v>
      </c>
      <c r="F46" s="18">
        <f>SUM(F43:F45)</f>
        <v>14516042.619999997</v>
      </c>
      <c r="G46" s="43"/>
      <c r="H46" s="42"/>
    </row>
    <row r="47" spans="1:8" s="4" customFormat="1" ht="18" customHeight="1" x14ac:dyDescent="0.25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35">
      <c r="A48" s="49" t="s">
        <v>0</v>
      </c>
      <c r="B48" s="48">
        <f>B40-B46</f>
        <v>29671573.189999998</v>
      </c>
      <c r="C48" s="48">
        <f>C40-C46</f>
        <v>5619488.8399999961</v>
      </c>
      <c r="D48" s="48">
        <f>D40-D46</f>
        <v>-23235039.470000003</v>
      </c>
      <c r="E48" s="48">
        <f>E40-E46</f>
        <v>-14516042.619999997</v>
      </c>
      <c r="F48" s="47">
        <f>F40-F46</f>
        <v>-2460020.0599999949</v>
      </c>
      <c r="G48" s="43"/>
      <c r="H48" s="42"/>
    </row>
    <row r="49" spans="1:10" ht="9.9499999999999993" customHeight="1" x14ac:dyDescent="0.25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25">
      <c r="G50" s="43"/>
      <c r="H50" s="4"/>
      <c r="I50" s="4"/>
      <c r="J50" s="4"/>
    </row>
    <row r="51" spans="1:10" ht="18" customHeight="1" x14ac:dyDescent="0.25">
      <c r="G51" s="43"/>
      <c r="H51" s="4"/>
      <c r="I51" s="4"/>
      <c r="J51" s="4"/>
    </row>
    <row r="52" spans="1:10" ht="18" customHeight="1" x14ac:dyDescent="0.25">
      <c r="G52" s="43"/>
      <c r="H52" s="4"/>
      <c r="I52" s="4"/>
      <c r="J52" s="4"/>
    </row>
    <row r="53" spans="1:10" ht="18" customHeight="1" x14ac:dyDescent="0.25">
      <c r="G53" s="43"/>
      <c r="H53" s="4"/>
      <c r="I53" s="4"/>
      <c r="J53" s="4"/>
    </row>
    <row r="54" spans="1:10" ht="18" customHeight="1" x14ac:dyDescent="0.25">
      <c r="G54" s="43"/>
      <c r="H54" s="4"/>
      <c r="I54" s="4"/>
      <c r="J54" s="4"/>
    </row>
    <row r="55" spans="1:10" ht="18" customHeight="1" x14ac:dyDescent="0.25">
      <c r="G55" s="43"/>
      <c r="H55" s="4"/>
      <c r="I55" s="4"/>
      <c r="J55" s="4"/>
    </row>
    <row r="56" spans="1:10" ht="18" customHeight="1" x14ac:dyDescent="0.25">
      <c r="G56" s="43"/>
      <c r="H56" s="4"/>
      <c r="I56" s="4"/>
      <c r="J56" s="4"/>
    </row>
    <row r="57" spans="1:10" ht="18" customHeight="1" x14ac:dyDescent="0.25">
      <c r="G57" s="43"/>
      <c r="H57" s="4"/>
      <c r="I57" s="4"/>
      <c r="J57" s="4"/>
    </row>
    <row r="58" spans="1:10" ht="18" customHeight="1" x14ac:dyDescent="0.25">
      <c r="G58" s="43"/>
      <c r="H58" s="4"/>
      <c r="I58" s="4"/>
      <c r="J58" s="4"/>
    </row>
    <row r="59" spans="1:10" ht="18" customHeight="1" x14ac:dyDescent="0.25">
      <c r="G59" s="43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6" sqref="A76"/>
    </sheetView>
  </sheetViews>
  <sheetFormatPr defaultColWidth="8.85546875" defaultRowHeight="12.75" x14ac:dyDescent="0.2"/>
  <cols>
    <col min="1" max="1" width="5.42578125" style="81" customWidth="1"/>
    <col min="2" max="2" width="55.7109375" style="81" customWidth="1"/>
    <col min="3" max="3" width="17.28515625" style="81" customWidth="1"/>
    <col min="4" max="4" width="21.7109375" style="81" customWidth="1"/>
    <col min="5" max="5" width="17.140625" style="81" customWidth="1"/>
    <col min="6" max="6" width="13.85546875" style="81" customWidth="1"/>
    <col min="7" max="7" width="13.7109375" style="81" customWidth="1"/>
    <col min="8" max="8" width="16.28515625" style="81" customWidth="1"/>
    <col min="9" max="10" width="8.85546875" style="81" customWidth="1"/>
    <col min="11" max="16384" width="8.85546875" style="81"/>
  </cols>
  <sheetData>
    <row r="1" spans="1:8" ht="15.95" customHeight="1" x14ac:dyDescent="0.2">
      <c r="A1" s="82"/>
      <c r="B1" s="82" t="s">
        <v>349</v>
      </c>
      <c r="C1" s="82"/>
      <c r="D1" s="82"/>
      <c r="E1" s="82"/>
      <c r="F1" s="82"/>
      <c r="G1" s="82"/>
      <c r="H1" s="82"/>
    </row>
    <row r="2" spans="1:8" ht="15.95" customHeight="1" x14ac:dyDescent="0.2">
      <c r="A2" s="82"/>
      <c r="B2" s="82" t="s">
        <v>359</v>
      </c>
      <c r="C2" s="82"/>
      <c r="D2" s="82"/>
      <c r="E2" s="82"/>
      <c r="F2" s="82"/>
      <c r="G2" s="82"/>
      <c r="H2" s="82"/>
    </row>
    <row r="3" spans="1:8" ht="15.95" customHeight="1" x14ac:dyDescent="0.2">
      <c r="B3" s="82" t="str">
        <f>Allocated!A3</f>
        <v>FOR THE MONTH ENDED AUGUST 31, 2019</v>
      </c>
      <c r="C3" s="82"/>
      <c r="D3" s="82"/>
      <c r="E3" s="82"/>
      <c r="F3" s="82"/>
      <c r="G3" s="82"/>
      <c r="H3" s="82"/>
    </row>
    <row r="4" spans="1:8" ht="15" customHeight="1" x14ac:dyDescent="0.2">
      <c r="A4" s="141"/>
      <c r="B4" s="141"/>
      <c r="C4" s="141"/>
      <c r="D4" s="141"/>
      <c r="E4" s="141"/>
      <c r="F4" s="141"/>
      <c r="G4" s="141"/>
      <c r="H4" s="141"/>
    </row>
    <row r="5" spans="1:8" ht="15.95" customHeight="1" x14ac:dyDescent="0.2">
      <c r="A5" s="141"/>
      <c r="B5" s="141" t="str">
        <f>Allocated!A6</f>
        <v>(Spread is based on allocation factors developed for the 12 ME 12/31/2018)</v>
      </c>
      <c r="C5" s="141"/>
      <c r="D5" s="141"/>
      <c r="E5" s="141"/>
      <c r="F5" s="141"/>
      <c r="G5" s="141"/>
      <c r="H5" s="141"/>
    </row>
    <row r="6" spans="1:8" ht="10.5" customHeight="1" x14ac:dyDescent="0.2"/>
    <row r="7" spans="1:8" ht="51" x14ac:dyDescent="0.2">
      <c r="A7" s="83"/>
      <c r="B7" s="84" t="s">
        <v>360</v>
      </c>
      <c r="C7" s="85" t="s">
        <v>361</v>
      </c>
      <c r="D7" s="85" t="s">
        <v>362</v>
      </c>
      <c r="E7" s="86" t="s">
        <v>412</v>
      </c>
      <c r="F7" s="147" t="s">
        <v>413</v>
      </c>
      <c r="G7" s="147" t="s">
        <v>414</v>
      </c>
      <c r="H7" s="85" t="s">
        <v>35</v>
      </c>
    </row>
    <row r="8" spans="1:8" ht="15.95" customHeight="1" x14ac:dyDescent="0.2">
      <c r="A8" s="110" t="s">
        <v>18</v>
      </c>
      <c r="B8" s="87"/>
      <c r="C8" s="88"/>
      <c r="D8" s="88"/>
      <c r="E8" s="89"/>
      <c r="F8" s="90"/>
      <c r="G8" s="90"/>
      <c r="H8" s="91"/>
    </row>
    <row r="9" spans="1:8" ht="15.95" customHeight="1" x14ac:dyDescent="0.2">
      <c r="A9" s="110"/>
      <c r="B9" s="92" t="s">
        <v>363</v>
      </c>
      <c r="C9" s="93">
        <f>+'Unallocated Detail'!E207</f>
        <v>12515.94</v>
      </c>
      <c r="D9" s="93">
        <f>+'Unallocated Detail'!F207</f>
        <v>9044.64</v>
      </c>
      <c r="E9" s="96">
        <v>1</v>
      </c>
      <c r="F9" s="94">
        <f>VLOOKUP($E9,$B$68:$G$73,5,FALSE)</f>
        <v>0.58050000000000002</v>
      </c>
      <c r="G9" s="94">
        <f>VLOOKUP($E9,$B$68:$G$73,6,FALSE)</f>
        <v>0.41949999999999998</v>
      </c>
      <c r="H9" s="95">
        <f>C9+D9</f>
        <v>21560.58</v>
      </c>
    </row>
    <row r="10" spans="1:8" ht="15.95" customHeight="1" x14ac:dyDescent="0.2">
      <c r="A10" s="110" t="s">
        <v>364</v>
      </c>
      <c r="B10" s="92" t="s">
        <v>365</v>
      </c>
      <c r="C10" s="107">
        <f>+'Unallocated Detail'!E208</f>
        <v>110029.98</v>
      </c>
      <c r="D10" s="107">
        <f>+'Unallocated Detail'!F208</f>
        <v>66838.649999999994</v>
      </c>
      <c r="E10" s="96">
        <v>2</v>
      </c>
      <c r="F10" s="94">
        <f>VLOOKUP($E10,$B$68:$G$73,5,FALSE)</f>
        <v>0.62209999999999999</v>
      </c>
      <c r="G10" s="94">
        <f>VLOOKUP($E10,$B$68:$G$73,6,FALSE)</f>
        <v>0.37790000000000001</v>
      </c>
      <c r="H10" s="109">
        <f>C10+D10</f>
        <v>176868.63</v>
      </c>
    </row>
    <row r="11" spans="1:8" ht="15.95" customHeight="1" x14ac:dyDescent="0.2">
      <c r="A11" s="110" t="s">
        <v>364</v>
      </c>
      <c r="B11" s="92" t="s">
        <v>366</v>
      </c>
      <c r="C11" s="107">
        <f>+'Unallocated Detail'!E209</f>
        <v>1779710.53</v>
      </c>
      <c r="D11" s="107">
        <f>+'Unallocated Detail'!F209</f>
        <v>1286113</v>
      </c>
      <c r="E11" s="96">
        <v>1</v>
      </c>
      <c r="F11" s="94">
        <f>VLOOKUP($E11,$B$68:$G$73,5,FALSE)</f>
        <v>0.58050000000000002</v>
      </c>
      <c r="G11" s="94">
        <f>VLOOKUP($E11,$B$68:$G$73,6,FALSE)</f>
        <v>0.41949999999999998</v>
      </c>
      <c r="H11" s="109">
        <f>C11+D11</f>
        <v>3065823.5300000003</v>
      </c>
    </row>
    <row r="12" spans="1:8" ht="15.95" customHeight="1" x14ac:dyDescent="0.2">
      <c r="A12" s="110" t="s">
        <v>364</v>
      </c>
      <c r="B12" s="139" t="s">
        <v>411</v>
      </c>
      <c r="C12" s="107">
        <f>+'Unallocated Detail'!E210</f>
        <v>4765.68</v>
      </c>
      <c r="D12" s="107">
        <f>+'Unallocated Detail'!F210</f>
        <v>2434.3200000000002</v>
      </c>
      <c r="E12" s="96">
        <v>4</v>
      </c>
      <c r="F12" s="94">
        <f>VLOOKUP($E12,$B$68:$G$73,5,FALSE)</f>
        <v>0.66190000000000004</v>
      </c>
      <c r="G12" s="94">
        <f>VLOOKUP($E12,$B$68:$G$73,6,FALSE)</f>
        <v>0.33810000000000001</v>
      </c>
      <c r="H12" s="109">
        <f>C12+D12</f>
        <v>7200</v>
      </c>
    </row>
    <row r="13" spans="1:8" ht="15.95" customHeight="1" x14ac:dyDescent="0.2">
      <c r="A13" s="110" t="s">
        <v>364</v>
      </c>
      <c r="B13" s="92" t="s">
        <v>367</v>
      </c>
      <c r="C13" s="97">
        <f>+'Unallocated Detail'!E211</f>
        <v>0</v>
      </c>
      <c r="D13" s="97">
        <f>+'Unallocated Detail'!F211</f>
        <v>0</v>
      </c>
      <c r="E13" s="105">
        <v>1</v>
      </c>
      <c r="F13" s="98">
        <f>VLOOKUP($E13,$B$68:$G$73,5,FALSE)</f>
        <v>0.58050000000000002</v>
      </c>
      <c r="G13" s="98">
        <f>VLOOKUP($E13,$B$68:$G$73,6,FALSE)</f>
        <v>0.41949999999999998</v>
      </c>
      <c r="H13" s="97">
        <f>C13+D13</f>
        <v>0</v>
      </c>
    </row>
    <row r="14" spans="1:8" ht="15.95" customHeight="1" x14ac:dyDescent="0.2">
      <c r="A14" s="110" t="s">
        <v>364</v>
      </c>
      <c r="B14" s="87" t="s">
        <v>368</v>
      </c>
      <c r="C14" s="107">
        <f>SUM(C9:C13)</f>
        <v>1907022.13</v>
      </c>
      <c r="D14" s="107">
        <f>SUM(D9:D13)</f>
        <v>1364430.61</v>
      </c>
      <c r="E14" s="96"/>
      <c r="F14" s="99"/>
      <c r="G14" s="100"/>
      <c r="H14" s="109">
        <f>SUM(H9:H13)</f>
        <v>3271452.74</v>
      </c>
    </row>
    <row r="15" spans="1:8" ht="15.95" customHeight="1" x14ac:dyDescent="0.2">
      <c r="A15" s="110" t="s">
        <v>17</v>
      </c>
      <c r="B15" s="87"/>
      <c r="C15" s="107"/>
      <c r="D15" s="107"/>
      <c r="E15" s="96"/>
      <c r="F15" s="100"/>
      <c r="G15" s="100"/>
      <c r="H15" s="109"/>
    </row>
    <row r="16" spans="1:8" ht="15.95" customHeight="1" x14ac:dyDescent="0.2">
      <c r="A16" s="110"/>
      <c r="B16" s="92" t="s">
        <v>369</v>
      </c>
      <c r="C16" s="107">
        <f>+'Unallocated Detail'!E214</f>
        <v>77732.429999999993</v>
      </c>
      <c r="D16" s="107">
        <f>+'Unallocated Detail'!F214</f>
        <v>56173.49</v>
      </c>
      <c r="E16" s="96">
        <v>1</v>
      </c>
      <c r="F16" s="94">
        <f t="shared" ref="F16:F22" si="0">VLOOKUP($E16,$B$68:$G$73,5,FALSE)</f>
        <v>0.58050000000000002</v>
      </c>
      <c r="G16" s="94">
        <f t="shared" ref="G16:G22" si="1">VLOOKUP($E16,$B$68:$G$73,6,FALSE)</f>
        <v>0.41949999999999998</v>
      </c>
      <c r="H16" s="109">
        <f t="shared" ref="H16:H22" si="2">C16+D16</f>
        <v>133905.91999999998</v>
      </c>
    </row>
    <row r="17" spans="1:8" ht="15.95" customHeight="1" x14ac:dyDescent="0.2">
      <c r="A17" s="110" t="s">
        <v>364</v>
      </c>
      <c r="B17" s="92" t="s">
        <v>370</v>
      </c>
      <c r="C17" s="107">
        <f>+'Unallocated Detail'!E215</f>
        <v>118165.28</v>
      </c>
      <c r="D17" s="107">
        <f>+'Unallocated Detail'!F215</f>
        <v>85392.48</v>
      </c>
      <c r="E17" s="96">
        <v>1</v>
      </c>
      <c r="F17" s="94">
        <f t="shared" si="0"/>
        <v>0.58050000000000002</v>
      </c>
      <c r="G17" s="94">
        <f t="shared" si="1"/>
        <v>0.41949999999999998</v>
      </c>
      <c r="H17" s="109">
        <f t="shared" si="2"/>
        <v>203557.76000000001</v>
      </c>
    </row>
    <row r="18" spans="1:8" ht="15.95" customHeight="1" x14ac:dyDescent="0.2">
      <c r="A18" s="110" t="s">
        <v>364</v>
      </c>
      <c r="B18" s="92" t="s">
        <v>371</v>
      </c>
      <c r="C18" s="107">
        <f>+'Unallocated Detail'!E216</f>
        <v>61.34</v>
      </c>
      <c r="D18" s="107">
        <f>+'Unallocated Detail'!F216</f>
        <v>44.32</v>
      </c>
      <c r="E18" s="96">
        <v>1</v>
      </c>
      <c r="F18" s="94">
        <f t="shared" si="0"/>
        <v>0.58050000000000002</v>
      </c>
      <c r="G18" s="94">
        <f t="shared" si="1"/>
        <v>0.41949999999999998</v>
      </c>
      <c r="H18" s="109">
        <f t="shared" si="2"/>
        <v>105.66</v>
      </c>
    </row>
    <row r="19" spans="1:8" ht="15.95" customHeight="1" x14ac:dyDescent="0.2">
      <c r="A19" s="110"/>
      <c r="B19" s="92" t="s">
        <v>372</v>
      </c>
      <c r="C19" s="107">
        <f>+'Unallocated Detail'!E217</f>
        <v>0</v>
      </c>
      <c r="D19" s="107">
        <f>+'Unallocated Detail'!F217</f>
        <v>0</v>
      </c>
      <c r="E19" s="96">
        <v>1</v>
      </c>
      <c r="F19" s="94">
        <f t="shared" si="0"/>
        <v>0.58050000000000002</v>
      </c>
      <c r="G19" s="94">
        <f t="shared" si="1"/>
        <v>0.41949999999999998</v>
      </c>
      <c r="H19" s="109">
        <f t="shared" si="2"/>
        <v>0</v>
      </c>
    </row>
    <row r="20" spans="1:8" ht="15.95" customHeight="1" x14ac:dyDescent="0.2">
      <c r="A20" s="110" t="s">
        <v>364</v>
      </c>
      <c r="B20" s="92" t="s">
        <v>373</v>
      </c>
      <c r="C20" s="107">
        <f>+'Unallocated Detail'!E218</f>
        <v>-6769.23</v>
      </c>
      <c r="D20" s="107">
        <f>+'Unallocated Detail'!F218</f>
        <v>-4891.83</v>
      </c>
      <c r="E20" s="96">
        <v>1</v>
      </c>
      <c r="F20" s="94">
        <f t="shared" si="0"/>
        <v>0.58050000000000002</v>
      </c>
      <c r="G20" s="94">
        <f t="shared" si="1"/>
        <v>0.41949999999999998</v>
      </c>
      <c r="H20" s="109">
        <f t="shared" si="2"/>
        <v>-11661.06</v>
      </c>
    </row>
    <row r="21" spans="1:8" ht="15.95" customHeight="1" x14ac:dyDescent="0.2">
      <c r="A21" s="110"/>
      <c r="B21" s="92" t="s">
        <v>374</v>
      </c>
      <c r="C21" s="107">
        <f>+'Unallocated Detail'!E219</f>
        <v>0</v>
      </c>
      <c r="D21" s="107">
        <f>+'Unallocated Detail'!F219</f>
        <v>0</v>
      </c>
      <c r="E21" s="96">
        <v>1</v>
      </c>
      <c r="F21" s="94">
        <f t="shared" si="0"/>
        <v>0.58050000000000002</v>
      </c>
      <c r="G21" s="94">
        <f t="shared" si="1"/>
        <v>0.41949999999999998</v>
      </c>
      <c r="H21" s="109">
        <f t="shared" si="2"/>
        <v>0</v>
      </c>
    </row>
    <row r="22" spans="1:8" ht="15.95" customHeight="1" x14ac:dyDescent="0.2">
      <c r="A22" s="110"/>
      <c r="B22" s="92" t="s">
        <v>375</v>
      </c>
      <c r="C22" s="97">
        <f>+'Unallocated Detail'!E220</f>
        <v>0</v>
      </c>
      <c r="D22" s="97">
        <f>+'Unallocated Detail'!F220</f>
        <v>0</v>
      </c>
      <c r="E22" s="105">
        <v>1</v>
      </c>
      <c r="F22" s="98">
        <f t="shared" si="0"/>
        <v>0.58050000000000002</v>
      </c>
      <c r="G22" s="98">
        <f t="shared" si="1"/>
        <v>0.41949999999999998</v>
      </c>
      <c r="H22" s="97">
        <f t="shared" si="2"/>
        <v>0</v>
      </c>
    </row>
    <row r="23" spans="1:8" ht="15.95" customHeight="1" x14ac:dyDescent="0.2">
      <c r="A23" s="110" t="s">
        <v>364</v>
      </c>
      <c r="B23" s="87" t="s">
        <v>368</v>
      </c>
      <c r="C23" s="107">
        <f>SUM(C16:C21)</f>
        <v>189189.81999999998</v>
      </c>
      <c r="D23" s="107">
        <f>SUM(D16:D21)</f>
        <v>136718.46000000002</v>
      </c>
      <c r="E23" s="96"/>
      <c r="F23" s="99"/>
      <c r="G23" s="100"/>
      <c r="H23" s="109">
        <f>SUM(H16:H21)</f>
        <v>325908.27999999997</v>
      </c>
    </row>
    <row r="24" spans="1:8" ht="15.95" customHeight="1" x14ac:dyDescent="0.2">
      <c r="A24" s="110" t="s">
        <v>15</v>
      </c>
      <c r="B24" s="87"/>
      <c r="C24" s="107"/>
      <c r="D24" s="107"/>
      <c r="E24" s="96"/>
      <c r="F24" s="100"/>
      <c r="G24" s="100"/>
      <c r="H24" s="109"/>
    </row>
    <row r="25" spans="1:8" ht="15.95" customHeight="1" x14ac:dyDescent="0.2">
      <c r="A25" s="110"/>
      <c r="B25" s="92" t="s">
        <v>376</v>
      </c>
      <c r="C25" s="107">
        <f>+'Unallocated Detail'!E226</f>
        <v>3961001.07</v>
      </c>
      <c r="D25" s="107">
        <f>+'Unallocated Detail'!F226</f>
        <v>2023296.96</v>
      </c>
      <c r="E25" s="96">
        <v>4</v>
      </c>
      <c r="F25" s="94">
        <f t="shared" ref="F25:F37" si="3">VLOOKUP($E25,$B$68:$G$73,5,FALSE)</f>
        <v>0.66190000000000004</v>
      </c>
      <c r="G25" s="94">
        <f t="shared" ref="G25:G37" si="4">VLOOKUP($E25,$B$68:$G$73,6,FALSE)</f>
        <v>0.33810000000000001</v>
      </c>
      <c r="H25" s="109">
        <f t="shared" ref="H25:H37" si="5">C25+D25</f>
        <v>5984298.0299999993</v>
      </c>
    </row>
    <row r="26" spans="1:8" ht="15.95" customHeight="1" x14ac:dyDescent="0.2">
      <c r="A26" s="110"/>
      <c r="B26" s="92" t="s">
        <v>377</v>
      </c>
      <c r="C26" s="107">
        <f>+'Unallocated Detail'!E227</f>
        <v>785410.15</v>
      </c>
      <c r="D26" s="107">
        <f>+'Unallocated Detail'!F227</f>
        <v>401202.05</v>
      </c>
      <c r="E26" s="96">
        <v>4</v>
      </c>
      <c r="F26" s="94">
        <f t="shared" si="3"/>
        <v>0.66190000000000004</v>
      </c>
      <c r="G26" s="94">
        <f t="shared" si="4"/>
        <v>0.33810000000000001</v>
      </c>
      <c r="H26" s="109">
        <f t="shared" si="5"/>
        <v>1186612.2</v>
      </c>
    </row>
    <row r="27" spans="1:8" ht="15.95" customHeight="1" x14ac:dyDescent="0.2">
      <c r="A27" s="110" t="s">
        <v>364</v>
      </c>
      <c r="B27" s="92" t="s">
        <v>378</v>
      </c>
      <c r="C27" s="107">
        <f>+'Unallocated Detail'!E228</f>
        <v>-1937241.76</v>
      </c>
      <c r="D27" s="107">
        <f>+'Unallocated Detail'!F228</f>
        <v>-989547.43</v>
      </c>
      <c r="E27" s="96">
        <v>4</v>
      </c>
      <c r="F27" s="94">
        <f t="shared" si="3"/>
        <v>0.66190000000000004</v>
      </c>
      <c r="G27" s="94">
        <f t="shared" si="4"/>
        <v>0.33810000000000001</v>
      </c>
      <c r="H27" s="109">
        <f t="shared" si="5"/>
        <v>-2926789.19</v>
      </c>
    </row>
    <row r="28" spans="1:8" ht="15.95" customHeight="1" x14ac:dyDescent="0.2">
      <c r="A28" s="110" t="s">
        <v>364</v>
      </c>
      <c r="B28" s="92" t="s">
        <v>379</v>
      </c>
      <c r="C28" s="107">
        <f>+'Unallocated Detail'!E229</f>
        <v>711386.95</v>
      </c>
      <c r="D28" s="107">
        <f>+'Unallocated Detail'!F229</f>
        <v>363378.06</v>
      </c>
      <c r="E28" s="96">
        <v>4</v>
      </c>
      <c r="F28" s="94">
        <f t="shared" si="3"/>
        <v>0.66190000000000004</v>
      </c>
      <c r="G28" s="94">
        <f t="shared" si="4"/>
        <v>0.33810000000000001</v>
      </c>
      <c r="H28" s="109">
        <f t="shared" si="5"/>
        <v>1074765.01</v>
      </c>
    </row>
    <row r="29" spans="1:8" ht="15.95" customHeight="1" x14ac:dyDescent="0.2">
      <c r="A29" s="110" t="s">
        <v>364</v>
      </c>
      <c r="B29" s="92" t="s">
        <v>380</v>
      </c>
      <c r="C29" s="107">
        <f>+'Unallocated Detail'!E230</f>
        <v>5653.87</v>
      </c>
      <c r="D29" s="107">
        <f>+'Unallocated Detail'!F230</f>
        <v>3709.95</v>
      </c>
      <c r="E29" s="96">
        <v>3</v>
      </c>
      <c r="F29" s="94">
        <f t="shared" si="3"/>
        <v>0.6038</v>
      </c>
      <c r="G29" s="94">
        <f t="shared" si="4"/>
        <v>0.3962</v>
      </c>
      <c r="H29" s="109">
        <f t="shared" si="5"/>
        <v>9363.82</v>
      </c>
    </row>
    <row r="30" spans="1:8" ht="15.95" customHeight="1" x14ac:dyDescent="0.2">
      <c r="A30" s="110" t="s">
        <v>364</v>
      </c>
      <c r="B30" s="92" t="s">
        <v>381</v>
      </c>
      <c r="C30" s="107">
        <f>+'Unallocated Detail'!E231</f>
        <v>403099.83</v>
      </c>
      <c r="D30" s="107">
        <f>+'Unallocated Detail'!F231</f>
        <v>291301.34000000003</v>
      </c>
      <c r="E30" s="96">
        <v>1</v>
      </c>
      <c r="F30" s="94">
        <f t="shared" si="3"/>
        <v>0.58050000000000002</v>
      </c>
      <c r="G30" s="94">
        <f t="shared" si="4"/>
        <v>0.41949999999999998</v>
      </c>
      <c r="H30" s="109">
        <f t="shared" si="5"/>
        <v>694401.17</v>
      </c>
    </row>
    <row r="31" spans="1:8" ht="15.95" customHeight="1" x14ac:dyDescent="0.2">
      <c r="A31" s="110" t="s">
        <v>364</v>
      </c>
      <c r="B31" s="92" t="s">
        <v>382</v>
      </c>
      <c r="C31" s="107">
        <f>+'Unallocated Detail'!E232</f>
        <v>644208.06000000006</v>
      </c>
      <c r="D31" s="107">
        <f>+'Unallocated Detail'!F232</f>
        <v>372728.06</v>
      </c>
      <c r="E31" s="96">
        <v>5</v>
      </c>
      <c r="F31" s="94">
        <f t="shared" si="3"/>
        <v>0.69140000000000001</v>
      </c>
      <c r="G31" s="94">
        <f t="shared" si="4"/>
        <v>0.30859999999999999</v>
      </c>
      <c r="H31" s="109">
        <f t="shared" si="5"/>
        <v>1016936.1200000001</v>
      </c>
    </row>
    <row r="32" spans="1:8" ht="15.95" customHeight="1" x14ac:dyDescent="0.2">
      <c r="A32" s="110"/>
      <c r="B32" s="92" t="s">
        <v>383</v>
      </c>
      <c r="C32" s="107">
        <f>+'Unallocated Detail'!E233</f>
        <v>41477.46</v>
      </c>
      <c r="D32" s="107">
        <f>+'Unallocated Detail'!F233</f>
        <v>21186.78</v>
      </c>
      <c r="E32" s="96">
        <v>4</v>
      </c>
      <c r="F32" s="94">
        <f t="shared" si="3"/>
        <v>0.66190000000000004</v>
      </c>
      <c r="G32" s="94">
        <f t="shared" si="4"/>
        <v>0.33810000000000001</v>
      </c>
      <c r="H32" s="109">
        <f t="shared" si="5"/>
        <v>62664.24</v>
      </c>
    </row>
    <row r="33" spans="1:8" ht="15.95" customHeight="1" x14ac:dyDescent="0.2">
      <c r="A33" s="110" t="s">
        <v>364</v>
      </c>
      <c r="B33" s="92" t="s">
        <v>384</v>
      </c>
      <c r="C33" s="107">
        <f>+'Unallocated Detail'!E234</f>
        <v>0</v>
      </c>
      <c r="D33" s="107">
        <f>+'Unallocated Detail'!F234</f>
        <v>0</v>
      </c>
      <c r="E33" s="96">
        <v>4</v>
      </c>
      <c r="F33" s="94">
        <f t="shared" si="3"/>
        <v>0.66190000000000004</v>
      </c>
      <c r="G33" s="94">
        <f t="shared" si="4"/>
        <v>0.33810000000000001</v>
      </c>
      <c r="H33" s="109">
        <f t="shared" si="5"/>
        <v>0</v>
      </c>
    </row>
    <row r="34" spans="1:8" ht="15.95" customHeight="1" x14ac:dyDescent="0.2">
      <c r="A34" s="110" t="s">
        <v>364</v>
      </c>
      <c r="B34" s="92" t="s">
        <v>385</v>
      </c>
      <c r="C34" s="107">
        <f>+'Unallocated Detail'!E235</f>
        <v>611686.92000000004</v>
      </c>
      <c r="D34" s="107">
        <f>+'Unallocated Detail'!F235</f>
        <v>312450.95</v>
      </c>
      <c r="E34" s="96">
        <v>4</v>
      </c>
      <c r="F34" s="94">
        <f t="shared" si="3"/>
        <v>0.66190000000000004</v>
      </c>
      <c r="G34" s="94">
        <f t="shared" si="4"/>
        <v>0.33810000000000001</v>
      </c>
      <c r="H34" s="109">
        <f t="shared" si="5"/>
        <v>924137.87000000011</v>
      </c>
    </row>
    <row r="35" spans="1:8" ht="15.95" customHeight="1" x14ac:dyDescent="0.2">
      <c r="A35" s="110" t="s">
        <v>364</v>
      </c>
      <c r="B35" s="92" t="s">
        <v>386</v>
      </c>
      <c r="C35" s="107">
        <f>+'Unallocated Detail'!E236</f>
        <v>514190.72</v>
      </c>
      <c r="D35" s="107">
        <f>+'Unallocated Detail'!F236</f>
        <v>262649.75</v>
      </c>
      <c r="E35" s="96">
        <v>4</v>
      </c>
      <c r="F35" s="94">
        <f t="shared" si="3"/>
        <v>0.66190000000000004</v>
      </c>
      <c r="G35" s="94">
        <f t="shared" si="4"/>
        <v>0.33810000000000001</v>
      </c>
      <c r="H35" s="109">
        <f t="shared" si="5"/>
        <v>776840.47</v>
      </c>
    </row>
    <row r="36" spans="1:8" ht="15.95" customHeight="1" x14ac:dyDescent="0.2">
      <c r="A36" s="110"/>
      <c r="B36" s="92" t="s">
        <v>387</v>
      </c>
      <c r="C36" s="107">
        <f>+'Unallocated Detail'!E237</f>
        <v>0</v>
      </c>
      <c r="D36" s="107">
        <f>+'Unallocated Detail'!F237</f>
        <v>0</v>
      </c>
      <c r="E36" s="96">
        <v>4</v>
      </c>
      <c r="F36" s="94">
        <f t="shared" si="3"/>
        <v>0.66190000000000004</v>
      </c>
      <c r="G36" s="94">
        <f t="shared" si="4"/>
        <v>0.33810000000000001</v>
      </c>
      <c r="H36" s="109">
        <f t="shared" si="5"/>
        <v>0</v>
      </c>
    </row>
    <row r="37" spans="1:8" ht="15.95" customHeight="1" x14ac:dyDescent="0.2">
      <c r="A37" s="110"/>
      <c r="B37" s="92" t="s">
        <v>388</v>
      </c>
      <c r="C37" s="97">
        <f>+'Unallocated Detail'!E238</f>
        <v>1362000.71</v>
      </c>
      <c r="D37" s="97">
        <f>+'Unallocated Detail'!F238</f>
        <v>695713.02</v>
      </c>
      <c r="E37" s="105">
        <v>4</v>
      </c>
      <c r="F37" s="98">
        <f t="shared" si="3"/>
        <v>0.66190000000000004</v>
      </c>
      <c r="G37" s="98">
        <f t="shared" si="4"/>
        <v>0.33810000000000001</v>
      </c>
      <c r="H37" s="97">
        <f t="shared" si="5"/>
        <v>2057713.73</v>
      </c>
    </row>
    <row r="38" spans="1:8" ht="15.95" customHeight="1" x14ac:dyDescent="0.2">
      <c r="A38" s="110" t="s">
        <v>364</v>
      </c>
      <c r="B38" s="87" t="s">
        <v>368</v>
      </c>
      <c r="C38" s="107">
        <f>SUM(C25:C37)</f>
        <v>7102873.9799999995</v>
      </c>
      <c r="D38" s="107">
        <f>SUM(D25:D37)</f>
        <v>3758069.4899999998</v>
      </c>
      <c r="E38" s="96"/>
      <c r="F38" s="99"/>
      <c r="G38" s="100"/>
      <c r="H38" s="109">
        <f>SUM(H25:H37)</f>
        <v>10860943.470000001</v>
      </c>
    </row>
    <row r="39" spans="1:8" ht="15.95" customHeight="1" x14ac:dyDescent="0.2">
      <c r="A39" s="110" t="s">
        <v>389</v>
      </c>
      <c r="B39" s="87"/>
      <c r="C39" s="107"/>
      <c r="D39" s="107"/>
      <c r="E39" s="96"/>
      <c r="F39" s="100"/>
      <c r="G39" s="100"/>
      <c r="H39" s="109"/>
    </row>
    <row r="40" spans="1:8" ht="15.95" customHeight="1" x14ac:dyDescent="0.2">
      <c r="A40" s="110"/>
      <c r="B40" s="92" t="s">
        <v>390</v>
      </c>
      <c r="C40" s="107">
        <f>+'Unallocated Detail'!E244</f>
        <v>1576438.42</v>
      </c>
      <c r="D40" s="107">
        <f>+'Unallocated Detail'!F244</f>
        <v>805248.27</v>
      </c>
      <c r="E40" s="96">
        <v>4</v>
      </c>
      <c r="F40" s="94">
        <f>VLOOKUP($E40,$B$68:$G$73,5,FALSE)</f>
        <v>0.66190000000000004</v>
      </c>
      <c r="G40" s="94">
        <f>VLOOKUP($E40,$B$68:$G$73,6,FALSE)</f>
        <v>0.33810000000000001</v>
      </c>
      <c r="H40" s="109">
        <f>C40+D40</f>
        <v>2381686.69</v>
      </c>
    </row>
    <row r="41" spans="1:8" ht="15.95" customHeight="1" x14ac:dyDescent="0.2">
      <c r="A41" s="110"/>
      <c r="B41" s="101" t="s">
        <v>391</v>
      </c>
      <c r="C41" s="97">
        <f>+'Unallocated Detail'!E245</f>
        <v>2787.64</v>
      </c>
      <c r="D41" s="97">
        <f>+'Unallocated Detail'!F245</f>
        <v>1423.93</v>
      </c>
      <c r="E41" s="105">
        <v>4</v>
      </c>
      <c r="F41" s="98">
        <f>VLOOKUP($E41,$B$68:$G$73,5,FALSE)</f>
        <v>0.66190000000000004</v>
      </c>
      <c r="G41" s="98">
        <f>VLOOKUP($E41,$B$68:$G$73,6,FALSE)</f>
        <v>0.33810000000000001</v>
      </c>
      <c r="H41" s="97">
        <f>C41+D41</f>
        <v>4211.57</v>
      </c>
    </row>
    <row r="42" spans="1:8" ht="15.95" customHeight="1" x14ac:dyDescent="0.2">
      <c r="A42" s="110"/>
      <c r="B42" s="87" t="s">
        <v>368</v>
      </c>
      <c r="C42" s="107">
        <f>SUM(C40:C41)</f>
        <v>1579226.0599999998</v>
      </c>
      <c r="D42" s="107">
        <f>SUM(D40:D41)</f>
        <v>806672.20000000007</v>
      </c>
      <c r="E42" s="96"/>
      <c r="F42" s="100"/>
      <c r="G42" s="100"/>
      <c r="H42" s="109">
        <f>SUM(H40:H41)</f>
        <v>2385898.2599999998</v>
      </c>
    </row>
    <row r="43" spans="1:8" ht="15.95" customHeight="1" x14ac:dyDescent="0.2">
      <c r="A43" s="110" t="s">
        <v>13</v>
      </c>
      <c r="B43" s="92"/>
      <c r="C43" s="107"/>
      <c r="D43" s="107"/>
      <c r="E43" s="96"/>
      <c r="F43" s="100"/>
      <c r="G43" s="100"/>
      <c r="H43" s="109"/>
    </row>
    <row r="44" spans="1:8" ht="15.95" customHeight="1" x14ac:dyDescent="0.2">
      <c r="A44" s="110"/>
      <c r="B44" s="92" t="s">
        <v>392</v>
      </c>
      <c r="C44" s="107">
        <f>+'Unallocated Detail'!E248</f>
        <v>5604931.79</v>
      </c>
      <c r="D44" s="107">
        <f>+'Unallocated Detail'!F248</f>
        <v>2863011.67</v>
      </c>
      <c r="E44" s="96">
        <v>4</v>
      </c>
      <c r="F44" s="94">
        <f>VLOOKUP($E44,$B$68:$G$73,5,FALSE)</f>
        <v>0.66190000000000004</v>
      </c>
      <c r="G44" s="94">
        <f>VLOOKUP($E44,$B$68:$G$73,6,FALSE)</f>
        <v>0.33810000000000001</v>
      </c>
      <c r="H44" s="109">
        <f>C44+D44</f>
        <v>8467943.4600000009</v>
      </c>
    </row>
    <row r="45" spans="1:8" ht="15.95" customHeight="1" x14ac:dyDescent="0.2">
      <c r="A45" s="110"/>
      <c r="B45" s="92" t="s">
        <v>393</v>
      </c>
      <c r="C45" s="107">
        <f>+'Unallocated Detail'!E249</f>
        <v>0</v>
      </c>
      <c r="D45" s="107">
        <f>+'Unallocated Detail'!F249</f>
        <v>0</v>
      </c>
      <c r="E45" s="96">
        <v>4</v>
      </c>
      <c r="F45" s="94">
        <f>VLOOKUP($E45,$B$68:$G$73,5,FALSE)</f>
        <v>0.66190000000000004</v>
      </c>
      <c r="G45" s="94">
        <f>VLOOKUP($E45,$B$68:$G$73,6,FALSE)</f>
        <v>0.33810000000000001</v>
      </c>
      <c r="H45" s="109">
        <f>C45+D45</f>
        <v>0</v>
      </c>
    </row>
    <row r="46" spans="1:8" ht="15.95" customHeight="1" x14ac:dyDescent="0.2">
      <c r="A46" s="110"/>
      <c r="B46" s="101" t="s">
        <v>394</v>
      </c>
      <c r="C46" s="97">
        <f>+'Unallocated Detail'!E250</f>
        <v>1130.0899999999999</v>
      </c>
      <c r="D46" s="97">
        <f>+'Unallocated Detail'!F250</f>
        <v>577.25</v>
      </c>
      <c r="E46" s="105">
        <v>4</v>
      </c>
      <c r="F46" s="98">
        <f>VLOOKUP($E46,$B$68:$G$73,5,FALSE)</f>
        <v>0.66190000000000004</v>
      </c>
      <c r="G46" s="98">
        <f>VLOOKUP($E46,$B$68:$G$73,6,FALSE)</f>
        <v>0.33810000000000001</v>
      </c>
      <c r="H46" s="109">
        <f>C46+D46</f>
        <v>1707.34</v>
      </c>
    </row>
    <row r="47" spans="1:8" ht="15.95" customHeight="1" x14ac:dyDescent="0.2">
      <c r="A47" s="110" t="s">
        <v>364</v>
      </c>
      <c r="B47" s="87" t="s">
        <v>368</v>
      </c>
      <c r="C47" s="107">
        <f>SUM(C44:C46)</f>
        <v>5606061.8799999999</v>
      </c>
      <c r="D47" s="107">
        <f>SUM(D44:D46)</f>
        <v>2863588.92</v>
      </c>
      <c r="E47" s="96"/>
      <c r="F47" s="100"/>
      <c r="G47" s="100"/>
      <c r="H47" s="102">
        <f>SUM(H44:H46)</f>
        <v>8469650.8000000007</v>
      </c>
    </row>
    <row r="48" spans="1:8" ht="15.95" customHeight="1" x14ac:dyDescent="0.2">
      <c r="A48" s="110" t="s">
        <v>416</v>
      </c>
      <c r="B48" s="104"/>
      <c r="C48" s="107"/>
      <c r="D48" s="107"/>
      <c r="E48" s="96"/>
      <c r="F48" s="100"/>
      <c r="G48" s="100"/>
      <c r="H48" s="109"/>
    </row>
    <row r="49" spans="1:8" ht="15.95" customHeight="1" x14ac:dyDescent="0.2">
      <c r="A49" s="110"/>
      <c r="B49" s="101" t="s">
        <v>417</v>
      </c>
      <c r="C49" s="97">
        <f>+'Unallocated Detail'!E257</f>
        <v>-1677168.55</v>
      </c>
      <c r="D49" s="97">
        <f>+'Unallocated Detail'!F257</f>
        <v>-856701.45</v>
      </c>
      <c r="E49" s="105">
        <v>4</v>
      </c>
      <c r="F49" s="98">
        <f>VLOOKUP($E49,$B$68:$G$73,5,FALSE)</f>
        <v>0.66190000000000004</v>
      </c>
      <c r="G49" s="98">
        <f>VLOOKUP($E49,$B$68:$G$73,6,FALSE)</f>
        <v>0.33810000000000001</v>
      </c>
      <c r="H49" s="109">
        <f>C49+D49</f>
        <v>-2533870</v>
      </c>
    </row>
    <row r="50" spans="1:8" ht="15.95" customHeight="1" x14ac:dyDescent="0.2">
      <c r="A50" s="110" t="s">
        <v>364</v>
      </c>
      <c r="B50" s="87" t="s">
        <v>368</v>
      </c>
      <c r="C50" s="107">
        <f>C49</f>
        <v>-1677168.55</v>
      </c>
      <c r="D50" s="107">
        <f>D49</f>
        <v>-856701.45</v>
      </c>
      <c r="E50" s="96"/>
      <c r="F50" s="100"/>
      <c r="G50" s="100"/>
      <c r="H50" s="102">
        <f>SUM(H49)</f>
        <v>-2533870</v>
      </c>
    </row>
    <row r="51" spans="1:8" ht="15.95" customHeight="1" x14ac:dyDescent="0.2">
      <c r="A51" s="110"/>
      <c r="B51" s="87"/>
      <c r="C51" s="107"/>
      <c r="D51" s="107"/>
      <c r="E51" s="96"/>
      <c r="F51" s="100"/>
      <c r="G51" s="100"/>
      <c r="H51" s="109"/>
    </row>
    <row r="52" spans="1:8" ht="15.95" customHeight="1" x14ac:dyDescent="0.2">
      <c r="A52" s="110" t="s">
        <v>395</v>
      </c>
      <c r="B52" s="104"/>
      <c r="C52" s="107"/>
      <c r="D52" s="107"/>
      <c r="E52" s="96"/>
      <c r="F52" s="100"/>
      <c r="G52" s="100"/>
      <c r="H52" s="109"/>
    </row>
    <row r="53" spans="1:8" ht="15.95" customHeight="1" x14ac:dyDescent="0.2">
      <c r="A53" s="110"/>
      <c r="B53" s="101" t="s">
        <v>339</v>
      </c>
      <c r="C53" s="97">
        <f>+'Unallocated Detail'!E270</f>
        <v>291705.75</v>
      </c>
      <c r="D53" s="97">
        <f>+'Unallocated Detail'!F270</f>
        <v>163350.17000000001</v>
      </c>
      <c r="E53" s="105">
        <v>4</v>
      </c>
      <c r="F53" s="98">
        <f>VLOOKUP($E53,$B$68:$G$73,5,FALSE)</f>
        <v>0.66190000000000004</v>
      </c>
      <c r="G53" s="98">
        <f>VLOOKUP($E53,$B$68:$G$73,6,FALSE)</f>
        <v>0.33810000000000001</v>
      </c>
      <c r="H53" s="109">
        <f>C53+D53</f>
        <v>455055.92000000004</v>
      </c>
    </row>
    <row r="54" spans="1:8" ht="15.95" customHeight="1" x14ac:dyDescent="0.2">
      <c r="A54" s="110" t="s">
        <v>364</v>
      </c>
      <c r="B54" s="87" t="s">
        <v>368</v>
      </c>
      <c r="C54" s="107">
        <f>C53</f>
        <v>291705.75</v>
      </c>
      <c r="D54" s="107">
        <f>D53</f>
        <v>163350.17000000001</v>
      </c>
      <c r="E54" s="96"/>
      <c r="F54" s="100"/>
      <c r="G54" s="100"/>
      <c r="H54" s="102">
        <f>SUM(H53)</f>
        <v>455055.92000000004</v>
      </c>
    </row>
    <row r="55" spans="1:8" ht="15.95" customHeight="1" x14ac:dyDescent="0.2">
      <c r="A55" s="110"/>
      <c r="B55" s="87"/>
      <c r="C55" s="107"/>
      <c r="D55" s="107"/>
      <c r="E55" s="96"/>
      <c r="F55" s="100"/>
      <c r="G55" s="100"/>
      <c r="H55" s="109"/>
    </row>
    <row r="56" spans="1:8" ht="15.95" customHeight="1" x14ac:dyDescent="0.2">
      <c r="A56" s="106" t="s">
        <v>396</v>
      </c>
      <c r="B56" s="104"/>
      <c r="C56" s="107"/>
      <c r="D56" s="107"/>
      <c r="E56" s="108"/>
      <c r="F56" s="108"/>
      <c r="G56" s="108"/>
      <c r="H56" s="109"/>
    </row>
    <row r="57" spans="1:8" ht="15.95" customHeight="1" x14ac:dyDescent="0.2">
      <c r="A57" s="106"/>
      <c r="B57" s="101" t="s">
        <v>397</v>
      </c>
      <c r="C57" s="97">
        <v>0</v>
      </c>
      <c r="D57" s="97">
        <v>0</v>
      </c>
      <c r="E57" s="105">
        <v>4</v>
      </c>
      <c r="F57" s="98">
        <f>VLOOKUP($E57,$B$68:$G$73,5,FALSE)</f>
        <v>0.66190000000000004</v>
      </c>
      <c r="G57" s="98">
        <f>VLOOKUP($E57,$B$68:$G$73,6,FALSE)</f>
        <v>0.33810000000000001</v>
      </c>
      <c r="H57" s="103">
        <v>0</v>
      </c>
    </row>
    <row r="58" spans="1:8" ht="15.95" customHeight="1" x14ac:dyDescent="0.2">
      <c r="A58" s="106"/>
      <c r="B58" s="87" t="s">
        <v>368</v>
      </c>
      <c r="C58" s="107">
        <f>SUM(C57)</f>
        <v>0</v>
      </c>
      <c r="D58" s="107">
        <f>SUM(D57)</f>
        <v>0</v>
      </c>
      <c r="E58" s="96"/>
      <c r="F58" s="100"/>
      <c r="G58" s="100"/>
      <c r="H58" s="109">
        <f>SUM(H57)</f>
        <v>0</v>
      </c>
    </row>
    <row r="59" spans="1:8" ht="15.95" customHeight="1" x14ac:dyDescent="0.2">
      <c r="A59" s="106"/>
      <c r="B59" s="104"/>
      <c r="C59" s="107"/>
      <c r="D59" s="107"/>
      <c r="E59" s="96"/>
      <c r="F59" s="100"/>
      <c r="G59" s="100"/>
      <c r="H59" s="109"/>
    </row>
    <row r="60" spans="1:8" ht="15.95" customHeight="1" x14ac:dyDescent="0.2">
      <c r="A60" s="110" t="s">
        <v>398</v>
      </c>
      <c r="B60" s="87"/>
      <c r="C60" s="107"/>
      <c r="D60" s="107"/>
      <c r="E60" s="96"/>
      <c r="F60" s="100"/>
      <c r="G60" s="100"/>
      <c r="H60" s="109"/>
    </row>
    <row r="61" spans="1:8" ht="15.95" customHeight="1" x14ac:dyDescent="0.2">
      <c r="A61" s="110"/>
      <c r="B61" s="101" t="s">
        <v>399</v>
      </c>
      <c r="C61" s="107">
        <f>+'Unallocated Detail'!E278</f>
        <v>0</v>
      </c>
      <c r="D61" s="107">
        <f>+'Unallocated Detail'!F278</f>
        <v>0</v>
      </c>
      <c r="E61" s="96">
        <v>4</v>
      </c>
      <c r="F61" s="94">
        <f t="shared" ref="F61:F62" si="6">VLOOKUP($E61,$B$68:$G$73,5,FALSE)</f>
        <v>0.66190000000000004</v>
      </c>
      <c r="G61" s="94">
        <f t="shared" ref="G61:G62" si="7">VLOOKUP($E61,$B$68:$G$73,6,FALSE)</f>
        <v>0.33810000000000001</v>
      </c>
      <c r="H61" s="109">
        <f>C61+D61</f>
        <v>0</v>
      </c>
    </row>
    <row r="62" spans="1:8" ht="15.95" customHeight="1" x14ac:dyDescent="0.2">
      <c r="A62" s="110"/>
      <c r="B62" s="101" t="s">
        <v>400</v>
      </c>
      <c r="C62" s="97">
        <v>0</v>
      </c>
      <c r="D62" s="97">
        <v>0</v>
      </c>
      <c r="E62" s="111">
        <v>4</v>
      </c>
      <c r="F62" s="98">
        <f t="shared" si="6"/>
        <v>0.66190000000000004</v>
      </c>
      <c r="G62" s="98">
        <f t="shared" si="7"/>
        <v>0.33810000000000001</v>
      </c>
      <c r="H62" s="97">
        <f>C62+D62</f>
        <v>0</v>
      </c>
    </row>
    <row r="63" spans="1:8" ht="15.95" customHeight="1" x14ac:dyDescent="0.2">
      <c r="A63" s="112" t="s">
        <v>364</v>
      </c>
      <c r="B63" s="113" t="s">
        <v>368</v>
      </c>
      <c r="C63" s="97">
        <f>SUM(C61:C62)</f>
        <v>0</v>
      </c>
      <c r="D63" s="97">
        <f>SUM(D61:D62)</f>
        <v>0</v>
      </c>
      <c r="E63" s="105"/>
      <c r="F63" s="114"/>
      <c r="G63" s="114"/>
      <c r="H63" s="97">
        <f>SUM(H61:H62)</f>
        <v>0</v>
      </c>
    </row>
    <row r="64" spans="1:8" ht="15.95" customHeight="1" x14ac:dyDescent="0.2">
      <c r="A64" s="110"/>
      <c r="B64" s="87"/>
      <c r="C64" s="107"/>
      <c r="D64" s="107"/>
      <c r="E64" s="115"/>
      <c r="F64" s="100"/>
      <c r="G64" s="100"/>
      <c r="H64" s="109"/>
    </row>
    <row r="65" spans="1:8" ht="15.95" customHeight="1" x14ac:dyDescent="0.35">
      <c r="A65" s="112" t="s">
        <v>401</v>
      </c>
      <c r="B65" s="113"/>
      <c r="C65" s="116">
        <f>C63+C58+C54+C50+C47+C42+C38+C23+C14</f>
        <v>14998911.07</v>
      </c>
      <c r="D65" s="116">
        <f>D63+D58+D54+D50+D47+D42+D38+D23+D14</f>
        <v>8236128.4000000004</v>
      </c>
      <c r="E65" s="117"/>
      <c r="F65" s="117"/>
      <c r="G65" s="118"/>
      <c r="H65" s="116">
        <f>H63+H58+H54+H50+H47+H42+H38+H23+H14</f>
        <v>23235039.470000006</v>
      </c>
    </row>
    <row r="66" spans="1:8" ht="15.95" customHeight="1" x14ac:dyDescent="0.2">
      <c r="C66" s="119"/>
      <c r="D66" s="119"/>
      <c r="E66" s="119"/>
      <c r="F66" s="119"/>
    </row>
    <row r="67" spans="1:8" ht="15.95" customHeight="1" x14ac:dyDescent="0.2"/>
    <row r="68" spans="1:8" ht="15.95" customHeight="1" x14ac:dyDescent="0.2">
      <c r="B68" s="120" t="s">
        <v>402</v>
      </c>
      <c r="C68" s="121"/>
      <c r="D68" s="121"/>
      <c r="E68" s="121"/>
      <c r="F68" s="146" t="s">
        <v>34</v>
      </c>
      <c r="G68" s="146" t="s">
        <v>33</v>
      </c>
      <c r="H68" s="145"/>
    </row>
    <row r="69" spans="1:8" x14ac:dyDescent="0.2">
      <c r="B69" s="122">
        <v>1</v>
      </c>
      <c r="C69" s="123" t="s">
        <v>403</v>
      </c>
      <c r="D69" s="124"/>
      <c r="F69" s="125">
        <v>0.58050000000000002</v>
      </c>
      <c r="G69" s="126">
        <v>0.41949999999999998</v>
      </c>
      <c r="H69" s="126">
        <f>SUM(F69,G69)</f>
        <v>1</v>
      </c>
    </row>
    <row r="70" spans="1:8" x14ac:dyDescent="0.2">
      <c r="B70" s="122">
        <v>2</v>
      </c>
      <c r="C70" s="123" t="s">
        <v>404</v>
      </c>
      <c r="D70" s="124"/>
      <c r="F70" s="128">
        <v>0.62209999999999999</v>
      </c>
      <c r="G70" s="129">
        <v>0.37790000000000001</v>
      </c>
      <c r="H70" s="129">
        <f t="shared" ref="H70:H73" si="8">SUM(F70,G70)</f>
        <v>1</v>
      </c>
    </row>
    <row r="71" spans="1:8" x14ac:dyDescent="0.2">
      <c r="B71" s="122">
        <v>3</v>
      </c>
      <c r="C71" s="124" t="s">
        <v>405</v>
      </c>
      <c r="D71" s="124"/>
      <c r="F71" s="128">
        <v>0.6038</v>
      </c>
      <c r="G71" s="129">
        <v>0.3962</v>
      </c>
      <c r="H71" s="129">
        <f t="shared" si="8"/>
        <v>1</v>
      </c>
    </row>
    <row r="72" spans="1:8" x14ac:dyDescent="0.2">
      <c r="B72" s="122">
        <v>4</v>
      </c>
      <c r="C72" s="123" t="s">
        <v>406</v>
      </c>
      <c r="D72" s="124"/>
      <c r="F72" s="128">
        <v>0.66190000000000004</v>
      </c>
      <c r="G72" s="129">
        <v>0.33810000000000001</v>
      </c>
      <c r="H72" s="129">
        <f t="shared" si="8"/>
        <v>1</v>
      </c>
    </row>
    <row r="73" spans="1:8" x14ac:dyDescent="0.2">
      <c r="B73" s="111">
        <v>5</v>
      </c>
      <c r="C73" s="130" t="s">
        <v>407</v>
      </c>
      <c r="D73" s="131"/>
      <c r="E73" s="131"/>
      <c r="F73" s="132">
        <v>0.69140000000000001</v>
      </c>
      <c r="G73" s="133">
        <v>0.30859999999999999</v>
      </c>
      <c r="H73" s="133">
        <f t="shared" si="8"/>
        <v>1</v>
      </c>
    </row>
    <row r="74" spans="1:8" ht="11.25" customHeight="1" x14ac:dyDescent="0.2">
      <c r="C74" s="119"/>
      <c r="D74" s="119"/>
      <c r="E74" s="119"/>
      <c r="F74" s="119"/>
    </row>
    <row r="75" spans="1:8" ht="15.95" customHeight="1" x14ac:dyDescent="0.2">
      <c r="A75" s="134"/>
      <c r="C75" s="127"/>
      <c r="D75" s="127"/>
      <c r="E75" s="127"/>
      <c r="F75" s="127"/>
      <c r="G75" s="127"/>
      <c r="H75" s="127"/>
    </row>
    <row r="76" spans="1:8" ht="15.95" customHeight="1" x14ac:dyDescent="0.2">
      <c r="C76" s="127"/>
      <c r="D76" s="127"/>
      <c r="E76" s="127"/>
      <c r="F76" s="127"/>
      <c r="G76" s="127"/>
      <c r="H76" s="127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3"/>
  <sheetViews>
    <sheetView zoomScaleNormal="100" workbookViewId="0">
      <pane xSplit="1" ySplit="6" topLeftCell="B306" activePane="bottomRight" state="frozen"/>
      <selection activeCell="C228" sqref="C228"/>
      <selection pane="topRight" activeCell="C228" sqref="C228"/>
      <selection pane="bottomLeft" activeCell="C228" sqref="C228"/>
      <selection pane="bottomRight" activeCell="A334" sqref="A334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15.7109375" style="4" bestFit="1" customWidth="1"/>
    <col min="11" max="11" width="14.5703125" style="4" customWidth="1"/>
    <col min="12" max="16384" width="9.140625" style="4"/>
  </cols>
  <sheetData>
    <row r="1" spans="1:9" x14ac:dyDescent="0.25">
      <c r="A1" s="82" t="s">
        <v>349</v>
      </c>
      <c r="B1" s="82"/>
      <c r="C1" s="82"/>
      <c r="D1" s="82"/>
      <c r="E1" s="82"/>
      <c r="F1" s="82"/>
      <c r="G1" s="82"/>
      <c r="H1" s="82"/>
      <c r="I1" s="82"/>
    </row>
    <row r="2" spans="1:9" x14ac:dyDescent="0.25">
      <c r="A2" s="82" t="s">
        <v>358</v>
      </c>
      <c r="B2" s="82"/>
      <c r="C2" s="82"/>
      <c r="D2" s="82"/>
      <c r="E2" s="82"/>
      <c r="F2" s="82"/>
      <c r="G2" s="82"/>
      <c r="H2" s="82"/>
      <c r="I2" s="82"/>
    </row>
    <row r="3" spans="1:9" x14ac:dyDescent="0.25">
      <c r="A3" s="40" t="str">
        <f>Allocated!A3</f>
        <v>FOR THE MONTH ENDED AUGUST 31, 2019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138"/>
      <c r="B4" s="138"/>
      <c r="C4" s="138"/>
      <c r="D4" s="138"/>
      <c r="E4" s="138"/>
      <c r="F4" s="138"/>
      <c r="G4" s="138"/>
      <c r="H4" s="138"/>
      <c r="I4" s="138"/>
    </row>
    <row r="5" spans="1:9" x14ac:dyDescent="0.25">
      <c r="A5" s="138"/>
      <c r="B5" s="138"/>
      <c r="C5" s="138"/>
      <c r="D5" s="138"/>
      <c r="E5" s="138"/>
      <c r="F5" s="138"/>
      <c r="G5" s="138"/>
      <c r="H5" s="138"/>
      <c r="I5" s="138"/>
    </row>
    <row r="6" spans="1:9" x14ac:dyDescent="0.25">
      <c r="A6" s="78" t="s">
        <v>357</v>
      </c>
      <c r="B6" s="77" t="s">
        <v>34</v>
      </c>
      <c r="C6" s="77" t="s">
        <v>356</v>
      </c>
      <c r="D6" s="77" t="s">
        <v>35</v>
      </c>
      <c r="E6" s="77" t="s">
        <v>355</v>
      </c>
      <c r="F6" s="77" t="s">
        <v>354</v>
      </c>
      <c r="G6" s="77" t="s">
        <v>353</v>
      </c>
      <c r="H6" s="77" t="s">
        <v>352</v>
      </c>
      <c r="I6" s="77" t="s">
        <v>338</v>
      </c>
    </row>
    <row r="7" spans="1:9" x14ac:dyDescent="0.25">
      <c r="A7" s="7"/>
      <c r="B7" s="6"/>
      <c r="C7" s="6"/>
      <c r="D7" s="6"/>
      <c r="E7" s="6"/>
      <c r="F7" s="6"/>
      <c r="G7" s="6"/>
      <c r="H7" s="6"/>
      <c r="I7" s="6"/>
    </row>
    <row r="8" spans="1:9" x14ac:dyDescent="0.25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9" x14ac:dyDescent="0.25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25">
      <c r="A10" s="62" t="s">
        <v>36</v>
      </c>
      <c r="B10" s="135"/>
      <c r="C10" s="135"/>
      <c r="D10" s="135"/>
      <c r="E10" s="135"/>
      <c r="F10" s="135"/>
      <c r="G10" s="135"/>
      <c r="H10" s="135"/>
      <c r="I10" s="135"/>
    </row>
    <row r="11" spans="1:9" x14ac:dyDescent="0.25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25">
      <c r="A12" s="66" t="s">
        <v>38</v>
      </c>
      <c r="B12" s="136">
        <v>76719494.650000006</v>
      </c>
      <c r="C12" s="136">
        <v>0</v>
      </c>
      <c r="D12" s="136">
        <v>0</v>
      </c>
      <c r="E12" s="136">
        <v>0</v>
      </c>
      <c r="F12" s="136">
        <v>0</v>
      </c>
      <c r="G12" s="136">
        <f>B12+E12</f>
        <v>76719494.650000006</v>
      </c>
      <c r="H12" s="136">
        <f>C12+F12</f>
        <v>0</v>
      </c>
      <c r="I12" s="136">
        <f>SUM(G12:H12)</f>
        <v>76719494.650000006</v>
      </c>
    </row>
    <row r="13" spans="1:9" x14ac:dyDescent="0.25">
      <c r="A13" s="66" t="s">
        <v>39</v>
      </c>
      <c r="B13" s="65">
        <v>80959394.650000006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H17" si="0">B13+E13</f>
        <v>80959394.650000006</v>
      </c>
      <c r="H13" s="65">
        <f t="shared" si="0"/>
        <v>0</v>
      </c>
      <c r="I13" s="65">
        <f t="shared" ref="I13:I17" si="1">SUM(G13:H13)</f>
        <v>80959394.650000006</v>
      </c>
    </row>
    <row r="14" spans="1:9" x14ac:dyDescent="0.25">
      <c r="A14" s="66" t="s">
        <v>40</v>
      </c>
      <c r="B14" s="65">
        <v>1433882.18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1433882.18</v>
      </c>
      <c r="H14" s="65">
        <f t="shared" si="0"/>
        <v>0</v>
      </c>
      <c r="I14" s="65">
        <f t="shared" si="1"/>
        <v>1433882.18</v>
      </c>
    </row>
    <row r="15" spans="1:9" x14ac:dyDescent="0.25">
      <c r="A15" s="66" t="s">
        <v>41</v>
      </c>
      <c r="B15" s="65">
        <v>0</v>
      </c>
      <c r="C15" s="65">
        <v>19721733.649999999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0"/>
        <v>19721733.649999999</v>
      </c>
      <c r="I15" s="65">
        <f t="shared" si="1"/>
        <v>19721733.649999999</v>
      </c>
    </row>
    <row r="16" spans="1:9" x14ac:dyDescent="0.25">
      <c r="A16" s="66" t="s">
        <v>42</v>
      </c>
      <c r="B16" s="65">
        <v>0</v>
      </c>
      <c r="C16" s="65">
        <v>11443972.52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0"/>
        <v>11443972.52</v>
      </c>
      <c r="I16" s="65">
        <f t="shared" si="1"/>
        <v>11443972.52</v>
      </c>
    </row>
    <row r="17" spans="1:10" x14ac:dyDescent="0.25">
      <c r="A17" s="66" t="s">
        <v>43</v>
      </c>
      <c r="B17" s="63">
        <v>0</v>
      </c>
      <c r="C17" s="63">
        <v>1683337.88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0"/>
        <v>1683337.88</v>
      </c>
      <c r="I17" s="63">
        <f t="shared" si="1"/>
        <v>1683337.88</v>
      </c>
    </row>
    <row r="18" spans="1:10" x14ac:dyDescent="0.25">
      <c r="A18" s="66" t="s">
        <v>44</v>
      </c>
      <c r="B18" s="65">
        <f>SUM(B12:B17)</f>
        <v>159112771.48000002</v>
      </c>
      <c r="C18" s="65">
        <f t="shared" ref="C18:I18" si="2">SUM(C12:C17)</f>
        <v>32849044.049999997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159112771.48000002</v>
      </c>
      <c r="H18" s="65">
        <f t="shared" si="2"/>
        <v>32849044.049999997</v>
      </c>
      <c r="I18" s="65">
        <f t="shared" si="2"/>
        <v>191961815.53000003</v>
      </c>
    </row>
    <row r="19" spans="1:10" x14ac:dyDescent="0.25">
      <c r="A19" s="67" t="s">
        <v>45</v>
      </c>
      <c r="B19" s="68"/>
      <c r="C19" s="68"/>
      <c r="D19" s="68"/>
      <c r="E19" s="68"/>
      <c r="F19" s="68"/>
      <c r="G19" s="68"/>
      <c r="H19" s="68"/>
      <c r="I19" s="68"/>
    </row>
    <row r="20" spans="1:10" x14ac:dyDescent="0.25">
      <c r="A20" s="66" t="s">
        <v>46</v>
      </c>
      <c r="B20" s="63">
        <v>13640.85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13640.85</v>
      </c>
      <c r="H20" s="63">
        <f>C20+F20</f>
        <v>0</v>
      </c>
      <c r="I20" s="63">
        <f>SUM(G20:H20)</f>
        <v>13640.85</v>
      </c>
    </row>
    <row r="21" spans="1:10" x14ac:dyDescent="0.25">
      <c r="A21" s="66" t="s">
        <v>47</v>
      </c>
      <c r="B21" s="65">
        <f>SUM(B20)</f>
        <v>13640.85</v>
      </c>
      <c r="C21" s="65">
        <f t="shared" ref="C21:I21" si="3">SUM(C20)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13640.85</v>
      </c>
      <c r="H21" s="65">
        <f t="shared" si="3"/>
        <v>0</v>
      </c>
      <c r="I21" s="65">
        <f t="shared" si="3"/>
        <v>13640.85</v>
      </c>
    </row>
    <row r="22" spans="1:10" x14ac:dyDescent="0.25">
      <c r="A22" s="67" t="s">
        <v>48</v>
      </c>
      <c r="B22" s="68"/>
      <c r="C22" s="68"/>
      <c r="D22" s="68"/>
      <c r="E22" s="68"/>
      <c r="F22" s="68"/>
      <c r="G22" s="68"/>
      <c r="H22" s="68"/>
      <c r="I22" s="68"/>
    </row>
    <row r="23" spans="1:10" x14ac:dyDescent="0.25">
      <c r="A23" s="66" t="s">
        <v>49</v>
      </c>
      <c r="B23" s="65">
        <v>16748194.199999999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16748194.199999999</v>
      </c>
      <c r="H23" s="65">
        <f>C23+F23</f>
        <v>0</v>
      </c>
      <c r="I23" s="65">
        <f t="shared" ref="I23:I24" si="4">SUM(G23:H23)</f>
        <v>16748194.199999999</v>
      </c>
      <c r="J23" s="5"/>
    </row>
    <row r="24" spans="1:10" x14ac:dyDescent="0.25">
      <c r="A24" s="66" t="s">
        <v>50</v>
      </c>
      <c r="B24" s="63">
        <v>4617640.8600000003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4617640.8600000003</v>
      </c>
      <c r="H24" s="63">
        <f>C24+F24</f>
        <v>0</v>
      </c>
      <c r="I24" s="63">
        <f t="shared" si="4"/>
        <v>4617640.8600000003</v>
      </c>
    </row>
    <row r="25" spans="1:10" x14ac:dyDescent="0.25">
      <c r="A25" s="66" t="s">
        <v>51</v>
      </c>
      <c r="B25" s="65">
        <f>SUM(B23:B24)</f>
        <v>21365835.059999999</v>
      </c>
      <c r="C25" s="65">
        <f t="shared" ref="C25:I25" si="5">SUM(C23:C24)</f>
        <v>0</v>
      </c>
      <c r="D25" s="65">
        <f t="shared" si="5"/>
        <v>0</v>
      </c>
      <c r="E25" s="65">
        <f t="shared" si="5"/>
        <v>0</v>
      </c>
      <c r="F25" s="65">
        <f t="shared" si="5"/>
        <v>0</v>
      </c>
      <c r="G25" s="65">
        <f t="shared" si="5"/>
        <v>21365835.059999999</v>
      </c>
      <c r="H25" s="65">
        <f t="shared" si="5"/>
        <v>0</v>
      </c>
      <c r="I25" s="65">
        <f t="shared" si="5"/>
        <v>21365835.059999999</v>
      </c>
    </row>
    <row r="26" spans="1:10" x14ac:dyDescent="0.25">
      <c r="A26" s="67" t="s">
        <v>52</v>
      </c>
      <c r="B26" s="68"/>
      <c r="C26" s="68"/>
      <c r="D26" s="68"/>
      <c r="E26" s="68"/>
      <c r="F26" s="68"/>
      <c r="G26" s="68"/>
      <c r="H26" s="68"/>
      <c r="I26" s="68"/>
    </row>
    <row r="27" spans="1:10" x14ac:dyDescent="0.25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9" si="6">SUM(G27:H27)</f>
        <v>0</v>
      </c>
    </row>
    <row r="28" spans="1:10" x14ac:dyDescent="0.25">
      <c r="A28" s="66" t="s">
        <v>408</v>
      </c>
      <c r="B28" s="65">
        <v>1746194.19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1746194.19</v>
      </c>
      <c r="H28" s="65">
        <f>C28+F28</f>
        <v>0</v>
      </c>
      <c r="I28" s="65">
        <f t="shared" si="6"/>
        <v>1746194.19</v>
      </c>
    </row>
    <row r="29" spans="1:10" ht="13.9" customHeight="1" x14ac:dyDescent="0.25">
      <c r="A29" s="66" t="s">
        <v>54</v>
      </c>
      <c r="B29" s="65">
        <v>166679.28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H39" si="7">B29+E29</f>
        <v>166679.28</v>
      </c>
      <c r="H29" s="65">
        <f t="shared" si="7"/>
        <v>0</v>
      </c>
      <c r="I29" s="65">
        <f t="shared" si="6"/>
        <v>166679.28</v>
      </c>
    </row>
    <row r="30" spans="1:10" x14ac:dyDescent="0.25">
      <c r="A30" s="66" t="s">
        <v>55</v>
      </c>
      <c r="B30" s="65">
        <v>1020992.44</v>
      </c>
      <c r="C30" s="65">
        <v>0</v>
      </c>
      <c r="D30" s="65">
        <v>0</v>
      </c>
      <c r="E30" s="65">
        <v>0</v>
      </c>
      <c r="F30" s="65">
        <v>0</v>
      </c>
      <c r="G30" s="65">
        <f t="shared" si="7"/>
        <v>1020992.44</v>
      </c>
      <c r="H30" s="65">
        <f>C30+F30</f>
        <v>0</v>
      </c>
      <c r="I30" s="65">
        <f t="shared" si="6"/>
        <v>1020992.44</v>
      </c>
    </row>
    <row r="31" spans="1:10" x14ac:dyDescent="0.25">
      <c r="A31" s="66" t="s">
        <v>56</v>
      </c>
      <c r="B31" s="65">
        <v>1298194.42</v>
      </c>
      <c r="C31" s="65">
        <v>0</v>
      </c>
      <c r="D31" s="65">
        <v>0</v>
      </c>
      <c r="E31" s="65">
        <v>0</v>
      </c>
      <c r="F31" s="65">
        <v>0</v>
      </c>
      <c r="G31" s="65">
        <f t="shared" si="7"/>
        <v>1298194.42</v>
      </c>
      <c r="H31" s="65">
        <f t="shared" si="7"/>
        <v>0</v>
      </c>
      <c r="I31" s="65">
        <f t="shared" si="6"/>
        <v>1298194.42</v>
      </c>
    </row>
    <row r="32" spans="1:10" x14ac:dyDescent="0.25">
      <c r="A32" s="66" t="s">
        <v>409</v>
      </c>
      <c r="B32" s="65">
        <v>-941102.95</v>
      </c>
      <c r="C32" s="65">
        <v>0</v>
      </c>
      <c r="D32" s="65">
        <v>0</v>
      </c>
      <c r="E32" s="65">
        <v>0</v>
      </c>
      <c r="F32" s="65">
        <v>0</v>
      </c>
      <c r="G32" s="65">
        <f t="shared" si="7"/>
        <v>-941102.95</v>
      </c>
      <c r="H32" s="65">
        <f t="shared" si="7"/>
        <v>0</v>
      </c>
      <c r="I32" s="65">
        <f t="shared" si="6"/>
        <v>-941102.95</v>
      </c>
    </row>
    <row r="33" spans="1:10" x14ac:dyDescent="0.25">
      <c r="A33" s="66" t="s">
        <v>410</v>
      </c>
      <c r="B33" s="65">
        <v>2194683.16</v>
      </c>
      <c r="C33" s="65">
        <v>0</v>
      </c>
      <c r="D33" s="65">
        <v>0</v>
      </c>
      <c r="E33" s="65">
        <v>0</v>
      </c>
      <c r="F33" s="65">
        <v>0</v>
      </c>
      <c r="G33" s="65">
        <f t="shared" si="7"/>
        <v>2194683.16</v>
      </c>
      <c r="H33" s="65">
        <f t="shared" si="7"/>
        <v>0</v>
      </c>
      <c r="I33" s="65">
        <f t="shared" si="6"/>
        <v>2194683.16</v>
      </c>
    </row>
    <row r="34" spans="1:10" x14ac:dyDescent="0.25">
      <c r="A34" s="66" t="s">
        <v>57</v>
      </c>
      <c r="B34" s="65">
        <v>0</v>
      </c>
      <c r="C34" s="65">
        <v>56846.62</v>
      </c>
      <c r="D34" s="65">
        <v>0</v>
      </c>
      <c r="E34" s="65">
        <v>0</v>
      </c>
      <c r="F34" s="65">
        <v>0</v>
      </c>
      <c r="G34" s="65">
        <f t="shared" si="7"/>
        <v>0</v>
      </c>
      <c r="H34" s="65">
        <f t="shared" si="7"/>
        <v>56846.62</v>
      </c>
      <c r="I34" s="65">
        <f t="shared" si="6"/>
        <v>56846.62</v>
      </c>
    </row>
    <row r="35" spans="1:10" x14ac:dyDescent="0.25">
      <c r="A35" s="66" t="s">
        <v>58</v>
      </c>
      <c r="B35" s="65">
        <v>0</v>
      </c>
      <c r="C35" s="65">
        <v>193828.12</v>
      </c>
      <c r="D35" s="65">
        <v>0</v>
      </c>
      <c r="E35" s="65">
        <v>0</v>
      </c>
      <c r="F35" s="65">
        <v>0</v>
      </c>
      <c r="G35" s="65">
        <f t="shared" si="7"/>
        <v>0</v>
      </c>
      <c r="H35" s="65">
        <f t="shared" si="7"/>
        <v>193828.12</v>
      </c>
      <c r="I35" s="65">
        <f t="shared" si="6"/>
        <v>193828.12</v>
      </c>
    </row>
    <row r="36" spans="1:10" x14ac:dyDescent="0.25">
      <c r="A36" s="66" t="s">
        <v>59</v>
      </c>
      <c r="B36" s="65">
        <v>0</v>
      </c>
      <c r="C36" s="65">
        <v>123842</v>
      </c>
      <c r="D36" s="65">
        <v>0</v>
      </c>
      <c r="E36" s="65">
        <v>0</v>
      </c>
      <c r="F36" s="65">
        <v>0</v>
      </c>
      <c r="G36" s="65">
        <f t="shared" si="7"/>
        <v>0</v>
      </c>
      <c r="H36" s="65">
        <f t="shared" si="7"/>
        <v>123842</v>
      </c>
      <c r="I36" s="65">
        <f t="shared" si="6"/>
        <v>123842</v>
      </c>
    </row>
    <row r="37" spans="1:10" x14ac:dyDescent="0.25">
      <c r="A37" s="66" t="s">
        <v>60</v>
      </c>
      <c r="B37" s="65">
        <v>0</v>
      </c>
      <c r="C37" s="65">
        <v>458607.9</v>
      </c>
      <c r="D37" s="65">
        <v>0</v>
      </c>
      <c r="E37" s="65">
        <v>0</v>
      </c>
      <c r="F37" s="65">
        <v>0</v>
      </c>
      <c r="G37" s="65">
        <f t="shared" si="7"/>
        <v>0</v>
      </c>
      <c r="H37" s="65">
        <f t="shared" si="7"/>
        <v>458607.9</v>
      </c>
      <c r="I37" s="65">
        <f t="shared" si="6"/>
        <v>458607.9</v>
      </c>
    </row>
    <row r="38" spans="1:10" x14ac:dyDescent="0.25">
      <c r="A38" s="66" t="s">
        <v>61</v>
      </c>
      <c r="B38" s="65">
        <v>0</v>
      </c>
      <c r="C38" s="65">
        <v>-510264.11</v>
      </c>
      <c r="D38" s="65">
        <v>0</v>
      </c>
      <c r="E38" s="65">
        <v>0</v>
      </c>
      <c r="F38" s="65">
        <v>0</v>
      </c>
      <c r="G38" s="65">
        <f t="shared" si="7"/>
        <v>0</v>
      </c>
      <c r="H38" s="65">
        <f t="shared" si="7"/>
        <v>-510264.11</v>
      </c>
      <c r="I38" s="65">
        <f t="shared" si="6"/>
        <v>-510264.11</v>
      </c>
    </row>
    <row r="39" spans="1:10" x14ac:dyDescent="0.25">
      <c r="A39" s="66" t="s">
        <v>419</v>
      </c>
      <c r="B39" s="63">
        <v>0</v>
      </c>
      <c r="C39" s="63">
        <v>292052.83</v>
      </c>
      <c r="D39" s="63">
        <v>0</v>
      </c>
      <c r="E39" s="63">
        <v>0</v>
      </c>
      <c r="F39" s="63">
        <v>0</v>
      </c>
      <c r="G39" s="63">
        <f t="shared" si="7"/>
        <v>0</v>
      </c>
      <c r="H39" s="63">
        <f t="shared" si="7"/>
        <v>292052.83</v>
      </c>
      <c r="I39" s="63">
        <f t="shared" si="6"/>
        <v>292052.83</v>
      </c>
    </row>
    <row r="40" spans="1:10" x14ac:dyDescent="0.25">
      <c r="A40" s="66" t="s">
        <v>62</v>
      </c>
      <c r="B40" s="65">
        <f t="shared" ref="B40:I40" si="8">SUM(B27:B39)</f>
        <v>5485640.54</v>
      </c>
      <c r="C40" s="65">
        <f t="shared" si="8"/>
        <v>614913.3600000001</v>
      </c>
      <c r="D40" s="65">
        <f t="shared" si="8"/>
        <v>0</v>
      </c>
      <c r="E40" s="65">
        <f t="shared" si="8"/>
        <v>0</v>
      </c>
      <c r="F40" s="65">
        <f t="shared" si="8"/>
        <v>0</v>
      </c>
      <c r="G40" s="65">
        <f t="shared" si="8"/>
        <v>5485640.54</v>
      </c>
      <c r="H40" s="65">
        <f t="shared" si="8"/>
        <v>614913.3600000001</v>
      </c>
      <c r="I40" s="65">
        <f t="shared" si="8"/>
        <v>6100553.9000000004</v>
      </c>
    </row>
    <row r="41" spans="1:10" x14ac:dyDescent="0.25">
      <c r="A41" s="62" t="s">
        <v>63</v>
      </c>
      <c r="B41" s="75">
        <f t="shared" ref="B41:I41" si="9">B18+B21+B25+B40</f>
        <v>185977887.93000001</v>
      </c>
      <c r="C41" s="75">
        <f t="shared" si="9"/>
        <v>33463957.409999996</v>
      </c>
      <c r="D41" s="75">
        <f t="shared" si="9"/>
        <v>0</v>
      </c>
      <c r="E41" s="75">
        <f t="shared" si="9"/>
        <v>0</v>
      </c>
      <c r="F41" s="75">
        <f t="shared" si="9"/>
        <v>0</v>
      </c>
      <c r="G41" s="75">
        <f t="shared" si="9"/>
        <v>185977887.93000001</v>
      </c>
      <c r="H41" s="75">
        <f t="shared" si="9"/>
        <v>33463957.409999996</v>
      </c>
      <c r="I41" s="75">
        <f t="shared" si="9"/>
        <v>219441845.34000003</v>
      </c>
    </row>
    <row r="42" spans="1:10" x14ac:dyDescent="0.25">
      <c r="A42" s="64"/>
      <c r="B42" s="68"/>
      <c r="C42" s="68"/>
      <c r="D42" s="68"/>
      <c r="E42" s="68"/>
      <c r="F42" s="68"/>
      <c r="G42" s="68"/>
      <c r="H42" s="68"/>
      <c r="I42" s="68"/>
    </row>
    <row r="43" spans="1:10" x14ac:dyDescent="0.25">
      <c r="A43" s="62" t="s">
        <v>64</v>
      </c>
      <c r="B43" s="68"/>
      <c r="C43" s="68"/>
      <c r="D43" s="68"/>
      <c r="E43" s="68"/>
      <c r="F43" s="68"/>
      <c r="G43" s="68"/>
      <c r="H43" s="68"/>
      <c r="I43" s="68"/>
    </row>
    <row r="44" spans="1:10" x14ac:dyDescent="0.25">
      <c r="A44" s="67" t="s">
        <v>65</v>
      </c>
      <c r="B44" s="68"/>
      <c r="C44" s="68"/>
      <c r="D44" s="68"/>
      <c r="E44" s="68"/>
      <c r="F44" s="68"/>
      <c r="G44" s="68"/>
      <c r="H44" s="68"/>
      <c r="I44" s="68"/>
    </row>
    <row r="45" spans="1:10" x14ac:dyDescent="0.25">
      <c r="A45" s="66" t="s">
        <v>66</v>
      </c>
      <c r="B45" s="65">
        <v>10248179.49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10248179.49</v>
      </c>
      <c r="H45" s="65">
        <f>C45+F45</f>
        <v>0</v>
      </c>
      <c r="I45" s="65">
        <f t="shared" ref="I45:I46" si="10">SUM(G45:H45)</f>
        <v>10248179.49</v>
      </c>
    </row>
    <row r="46" spans="1:10" x14ac:dyDescent="0.25">
      <c r="A46" s="66" t="s">
        <v>67</v>
      </c>
      <c r="B46" s="63">
        <v>21920618.77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21920618.77</v>
      </c>
      <c r="H46" s="63">
        <f>C46+F46</f>
        <v>0</v>
      </c>
      <c r="I46" s="63">
        <f t="shared" si="10"/>
        <v>21920618.77</v>
      </c>
      <c r="J46" s="3"/>
    </row>
    <row r="47" spans="1:10" x14ac:dyDescent="0.25">
      <c r="A47" s="66" t="s">
        <v>68</v>
      </c>
      <c r="B47" s="65">
        <f>SUM(B45:B46)</f>
        <v>32168798.259999998</v>
      </c>
      <c r="C47" s="65">
        <f t="shared" ref="C47:I47" si="11">SUM(C45:C46)</f>
        <v>0</v>
      </c>
      <c r="D47" s="65">
        <f t="shared" si="11"/>
        <v>0</v>
      </c>
      <c r="E47" s="65">
        <f t="shared" si="11"/>
        <v>0</v>
      </c>
      <c r="F47" s="65">
        <f t="shared" si="11"/>
        <v>0</v>
      </c>
      <c r="G47" s="65">
        <f t="shared" si="11"/>
        <v>32168798.259999998</v>
      </c>
      <c r="H47" s="65">
        <f t="shared" si="11"/>
        <v>0</v>
      </c>
      <c r="I47" s="65">
        <f t="shared" si="11"/>
        <v>32168798.259999998</v>
      </c>
    </row>
    <row r="48" spans="1:10" x14ac:dyDescent="0.25">
      <c r="A48" s="67" t="s">
        <v>69</v>
      </c>
      <c r="B48" s="68"/>
      <c r="C48" s="68"/>
      <c r="D48" s="68"/>
      <c r="E48" s="68"/>
      <c r="F48" s="68"/>
      <c r="G48" s="68"/>
      <c r="H48" s="68"/>
      <c r="I48" s="68"/>
    </row>
    <row r="49" spans="1:11" x14ac:dyDescent="0.25">
      <c r="A49" s="66" t="s">
        <v>70</v>
      </c>
      <c r="B49" s="80">
        <v>30046739.280000001</v>
      </c>
      <c r="C49" s="80">
        <v>0</v>
      </c>
      <c r="D49" s="80">
        <v>0</v>
      </c>
      <c r="E49" s="80">
        <v>0</v>
      </c>
      <c r="F49" s="80">
        <v>0</v>
      </c>
      <c r="G49" s="80">
        <f t="shared" ref="G49:H55" si="12">B49+E49</f>
        <v>30046739.280000001</v>
      </c>
      <c r="H49" s="80">
        <f t="shared" si="12"/>
        <v>0</v>
      </c>
      <c r="I49" s="80">
        <f t="shared" ref="I49:I55" si="13">SUM(G49:H49)</f>
        <v>30046739.280000001</v>
      </c>
    </row>
    <row r="50" spans="1:11" x14ac:dyDescent="0.25">
      <c r="A50" s="66" t="s">
        <v>71</v>
      </c>
      <c r="B50" s="80">
        <v>2440857.5</v>
      </c>
      <c r="C50" s="80">
        <v>0</v>
      </c>
      <c r="D50" s="80">
        <v>0</v>
      </c>
      <c r="E50" s="80">
        <v>0</v>
      </c>
      <c r="F50" s="80">
        <v>0</v>
      </c>
      <c r="G50" s="80">
        <f t="shared" si="12"/>
        <v>2440857.5</v>
      </c>
      <c r="H50" s="80">
        <f t="shared" si="12"/>
        <v>0</v>
      </c>
      <c r="I50" s="80">
        <f t="shared" si="13"/>
        <v>2440857.5</v>
      </c>
    </row>
    <row r="51" spans="1:11" x14ac:dyDescent="0.25">
      <c r="A51" s="66" t="s">
        <v>72</v>
      </c>
      <c r="B51" s="65">
        <v>0</v>
      </c>
      <c r="C51" s="65">
        <v>11614255.18</v>
      </c>
      <c r="D51" s="65">
        <v>0</v>
      </c>
      <c r="E51" s="65">
        <v>0</v>
      </c>
      <c r="F51" s="65">
        <v>0</v>
      </c>
      <c r="G51" s="65">
        <f t="shared" si="12"/>
        <v>0</v>
      </c>
      <c r="H51" s="65">
        <f t="shared" si="12"/>
        <v>11614255.18</v>
      </c>
      <c r="I51" s="65">
        <f t="shared" si="13"/>
        <v>11614255.18</v>
      </c>
    </row>
    <row r="52" spans="1:11" x14ac:dyDescent="0.25">
      <c r="A52" s="66" t="s">
        <v>73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65">
        <f t="shared" si="12"/>
        <v>0</v>
      </c>
      <c r="H52" s="65">
        <f t="shared" si="12"/>
        <v>0</v>
      </c>
      <c r="I52" s="65">
        <f t="shared" si="13"/>
        <v>0</v>
      </c>
    </row>
    <row r="53" spans="1:11" x14ac:dyDescent="0.25">
      <c r="A53" s="66" t="s">
        <v>74</v>
      </c>
      <c r="B53" s="65">
        <v>0</v>
      </c>
      <c r="C53" s="65">
        <v>-3760035.29</v>
      </c>
      <c r="D53" s="65">
        <v>0</v>
      </c>
      <c r="E53" s="65">
        <v>0</v>
      </c>
      <c r="F53" s="65">
        <v>0</v>
      </c>
      <c r="G53" s="65">
        <f t="shared" si="12"/>
        <v>0</v>
      </c>
      <c r="H53" s="65">
        <f t="shared" si="12"/>
        <v>-3760035.29</v>
      </c>
      <c r="I53" s="65">
        <f t="shared" si="13"/>
        <v>-3760035.29</v>
      </c>
    </row>
    <row r="54" spans="1:11" x14ac:dyDescent="0.25">
      <c r="A54" s="66" t="s">
        <v>75</v>
      </c>
      <c r="B54" s="65">
        <v>0</v>
      </c>
      <c r="C54" s="65">
        <v>2256029.83</v>
      </c>
      <c r="D54" s="65">
        <v>0</v>
      </c>
      <c r="E54" s="65">
        <v>0</v>
      </c>
      <c r="F54" s="65">
        <v>0</v>
      </c>
      <c r="G54" s="65">
        <f t="shared" si="12"/>
        <v>0</v>
      </c>
      <c r="H54" s="65">
        <f t="shared" si="12"/>
        <v>2256029.83</v>
      </c>
      <c r="I54" s="65">
        <f t="shared" si="13"/>
        <v>2256029.83</v>
      </c>
    </row>
    <row r="55" spans="1:11" x14ac:dyDescent="0.25">
      <c r="A55" s="66" t="s">
        <v>76</v>
      </c>
      <c r="B55" s="63">
        <v>0</v>
      </c>
      <c r="C55" s="63">
        <v>-1760665.45</v>
      </c>
      <c r="D55" s="63">
        <v>0</v>
      </c>
      <c r="E55" s="63">
        <v>0</v>
      </c>
      <c r="F55" s="63">
        <v>0</v>
      </c>
      <c r="G55" s="63">
        <f t="shared" si="12"/>
        <v>0</v>
      </c>
      <c r="H55" s="63">
        <f t="shared" si="12"/>
        <v>-1760665.45</v>
      </c>
      <c r="I55" s="63">
        <f t="shared" si="13"/>
        <v>-1760665.45</v>
      </c>
      <c r="J55" s="2"/>
    </row>
    <row r="56" spans="1:11" x14ac:dyDescent="0.25">
      <c r="A56" s="66" t="s">
        <v>77</v>
      </c>
      <c r="B56" s="65">
        <f>SUM(B49:B55)</f>
        <v>32487596.780000001</v>
      </c>
      <c r="C56" s="65">
        <f t="shared" ref="C56:I56" si="14">SUM(C49:C55)</f>
        <v>8349584.2699999986</v>
      </c>
      <c r="D56" s="65">
        <f t="shared" si="14"/>
        <v>0</v>
      </c>
      <c r="E56" s="65">
        <f t="shared" si="14"/>
        <v>0</v>
      </c>
      <c r="F56" s="65">
        <f t="shared" si="14"/>
        <v>0</v>
      </c>
      <c r="G56" s="65">
        <f>SUM(G49:G55)</f>
        <v>32487596.780000001</v>
      </c>
      <c r="H56" s="65">
        <f t="shared" si="14"/>
        <v>8349584.2699999986</v>
      </c>
      <c r="I56" s="65">
        <f t="shared" si="14"/>
        <v>40837181.049999997</v>
      </c>
      <c r="J56" s="2"/>
    </row>
    <row r="57" spans="1:11" x14ac:dyDescent="0.25">
      <c r="A57" s="67" t="s">
        <v>78</v>
      </c>
      <c r="B57" s="68"/>
      <c r="C57" s="68"/>
      <c r="D57" s="68"/>
      <c r="E57" s="68"/>
      <c r="F57" s="68"/>
      <c r="G57" s="68"/>
      <c r="H57" s="68"/>
      <c r="I57" s="68"/>
    </row>
    <row r="58" spans="1:11" x14ac:dyDescent="0.25">
      <c r="A58" s="66" t="s">
        <v>79</v>
      </c>
      <c r="B58" s="63">
        <v>10045471.449999999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10045471.449999999</v>
      </c>
      <c r="H58" s="63">
        <f>C58+F58</f>
        <v>0</v>
      </c>
      <c r="I58" s="63">
        <f t="shared" ref="I58" si="15">SUM(G58:H58)</f>
        <v>10045471.449999999</v>
      </c>
    </row>
    <row r="59" spans="1:11" x14ac:dyDescent="0.25">
      <c r="A59" s="66" t="s">
        <v>80</v>
      </c>
      <c r="B59" s="65">
        <f>SUM(B58)</f>
        <v>10045471.449999999</v>
      </c>
      <c r="C59" s="65">
        <f t="shared" ref="C59:I59" si="16">SUM(C58)</f>
        <v>0</v>
      </c>
      <c r="D59" s="65">
        <f t="shared" si="16"/>
        <v>0</v>
      </c>
      <c r="E59" s="65">
        <f t="shared" si="16"/>
        <v>0</v>
      </c>
      <c r="F59" s="65">
        <f t="shared" si="16"/>
        <v>0</v>
      </c>
      <c r="G59" s="65">
        <f t="shared" si="16"/>
        <v>10045471.449999999</v>
      </c>
      <c r="H59" s="65">
        <f t="shared" si="16"/>
        <v>0</v>
      </c>
      <c r="I59" s="65">
        <f t="shared" si="16"/>
        <v>10045471.449999999</v>
      </c>
    </row>
    <row r="60" spans="1:11" x14ac:dyDescent="0.25">
      <c r="A60" s="67" t="s">
        <v>81</v>
      </c>
      <c r="B60" s="68"/>
      <c r="C60" s="68"/>
      <c r="D60" s="68"/>
      <c r="E60" s="68"/>
      <c r="F60" s="68"/>
      <c r="G60" s="68"/>
      <c r="H60" s="68"/>
      <c r="I60" s="68"/>
    </row>
    <row r="61" spans="1:11" x14ac:dyDescent="0.25">
      <c r="A61" s="66" t="s">
        <v>82</v>
      </c>
      <c r="B61" s="63">
        <v>-5421016.5800000001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-5421016.5800000001</v>
      </c>
      <c r="H61" s="63">
        <f>C61+F61</f>
        <v>0</v>
      </c>
      <c r="I61" s="63">
        <f t="shared" ref="I61" si="17">SUM(G61:H61)</f>
        <v>-5421016.5800000001</v>
      </c>
    </row>
    <row r="62" spans="1:11" x14ac:dyDescent="0.25">
      <c r="A62" s="66" t="s">
        <v>83</v>
      </c>
      <c r="B62" s="65">
        <f>SUM(B61)</f>
        <v>-5421016.5800000001</v>
      </c>
      <c r="C62" s="65">
        <f t="shared" ref="C62:I62" si="18">SUM(C61)</f>
        <v>0</v>
      </c>
      <c r="D62" s="65">
        <f t="shared" si="18"/>
        <v>0</v>
      </c>
      <c r="E62" s="65">
        <f t="shared" si="18"/>
        <v>0</v>
      </c>
      <c r="F62" s="65">
        <f t="shared" si="18"/>
        <v>0</v>
      </c>
      <c r="G62" s="65">
        <f t="shared" si="18"/>
        <v>-5421016.5800000001</v>
      </c>
      <c r="H62" s="65">
        <f t="shared" si="18"/>
        <v>0</v>
      </c>
      <c r="I62" s="65">
        <f t="shared" si="18"/>
        <v>-5421016.5800000001</v>
      </c>
    </row>
    <row r="63" spans="1:11" x14ac:dyDescent="0.25">
      <c r="A63" s="62" t="s">
        <v>84</v>
      </c>
      <c r="B63" s="73">
        <f>B47+B56+B59+B62</f>
        <v>69280849.909999996</v>
      </c>
      <c r="C63" s="73">
        <f t="shared" ref="C63:I63" si="19">C47+C56+C59+C62</f>
        <v>8349584.2699999986</v>
      </c>
      <c r="D63" s="73">
        <f t="shared" si="19"/>
        <v>0</v>
      </c>
      <c r="E63" s="74">
        <f t="shared" si="19"/>
        <v>0</v>
      </c>
      <c r="F63" s="74">
        <f t="shared" si="19"/>
        <v>0</v>
      </c>
      <c r="G63" s="73">
        <f t="shared" si="19"/>
        <v>69280849.909999996</v>
      </c>
      <c r="H63" s="73">
        <f t="shared" si="19"/>
        <v>8349584.2699999986</v>
      </c>
      <c r="I63" s="73">
        <f t="shared" si="19"/>
        <v>77630434.180000007</v>
      </c>
      <c r="K63" s="2"/>
    </row>
    <row r="64" spans="1:11" x14ac:dyDescent="0.25">
      <c r="A64" s="64"/>
      <c r="B64" s="63"/>
      <c r="C64" s="63"/>
      <c r="D64" s="63"/>
      <c r="E64" s="63"/>
      <c r="F64" s="63"/>
      <c r="G64" s="63"/>
      <c r="H64" s="63"/>
      <c r="I64" s="63"/>
    </row>
    <row r="65" spans="1:9" ht="15.75" thickBot="1" x14ac:dyDescent="0.3">
      <c r="A65" s="62" t="s">
        <v>85</v>
      </c>
      <c r="B65" s="61">
        <f>B41-B63</f>
        <v>116697038.02000001</v>
      </c>
      <c r="C65" s="61">
        <f t="shared" ref="C65:I65" si="20">C41-C63</f>
        <v>25114373.139999997</v>
      </c>
      <c r="D65" s="61">
        <f t="shared" si="20"/>
        <v>0</v>
      </c>
      <c r="E65" s="61">
        <f t="shared" si="20"/>
        <v>0</v>
      </c>
      <c r="F65" s="61">
        <f t="shared" si="20"/>
        <v>0</v>
      </c>
      <c r="G65" s="61">
        <f t="shared" si="20"/>
        <v>116697038.02000001</v>
      </c>
      <c r="H65" s="61">
        <f t="shared" si="20"/>
        <v>25114373.139999997</v>
      </c>
      <c r="I65" s="61">
        <f t="shared" si="20"/>
        <v>141811411.16000003</v>
      </c>
    </row>
    <row r="66" spans="1:9" ht="15.75" thickTop="1" x14ac:dyDescent="0.25">
      <c r="A66" s="64"/>
      <c r="B66" s="68"/>
      <c r="C66" s="68"/>
      <c r="D66" s="68"/>
      <c r="E66" s="68"/>
      <c r="F66" s="68"/>
      <c r="G66" s="68"/>
      <c r="H66" s="68"/>
      <c r="I66" s="68"/>
    </row>
    <row r="67" spans="1:9" x14ac:dyDescent="0.25">
      <c r="A67" s="62" t="s">
        <v>86</v>
      </c>
      <c r="B67" s="68"/>
      <c r="C67" s="68"/>
      <c r="D67" s="68"/>
      <c r="E67" s="68"/>
      <c r="F67" s="68"/>
      <c r="G67" s="68"/>
      <c r="H67" s="68"/>
      <c r="I67" s="68"/>
    </row>
    <row r="68" spans="1:9" x14ac:dyDescent="0.25">
      <c r="A68" s="66" t="s">
        <v>87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25">
      <c r="A69" s="67" t="s">
        <v>88</v>
      </c>
      <c r="B69" s="68"/>
      <c r="C69" s="68"/>
      <c r="D69" s="68"/>
      <c r="E69" s="68"/>
      <c r="F69" s="68"/>
      <c r="G69" s="68"/>
      <c r="H69" s="68"/>
      <c r="I69" s="68"/>
    </row>
    <row r="70" spans="1:9" x14ac:dyDescent="0.25">
      <c r="A70" s="66" t="s">
        <v>89</v>
      </c>
      <c r="B70" s="65">
        <v>97986.66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H133" si="21">B70+E70</f>
        <v>97986.66</v>
      </c>
      <c r="H70" s="65">
        <f t="shared" si="21"/>
        <v>0</v>
      </c>
      <c r="I70" s="65">
        <f t="shared" ref="I70:I133" si="22">SUM(G70:H70)</f>
        <v>97986.66</v>
      </c>
    </row>
    <row r="71" spans="1:9" x14ac:dyDescent="0.25">
      <c r="A71" s="66" t="s">
        <v>90</v>
      </c>
      <c r="B71" s="65">
        <v>1035943.8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1"/>
        <v>1035943.8</v>
      </c>
      <c r="H71" s="65">
        <f t="shared" si="21"/>
        <v>0</v>
      </c>
      <c r="I71" s="65">
        <f t="shared" si="22"/>
        <v>1035943.8</v>
      </c>
    </row>
    <row r="72" spans="1:9" x14ac:dyDescent="0.25">
      <c r="A72" s="66" t="s">
        <v>91</v>
      </c>
      <c r="B72" s="65">
        <v>235512.77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1"/>
        <v>235512.77</v>
      </c>
      <c r="H72" s="65">
        <f t="shared" si="21"/>
        <v>0</v>
      </c>
      <c r="I72" s="65">
        <f t="shared" si="22"/>
        <v>235512.77</v>
      </c>
    </row>
    <row r="73" spans="1:9" x14ac:dyDescent="0.25">
      <c r="A73" s="66" t="s">
        <v>92</v>
      </c>
      <c r="B73" s="65">
        <v>1229813.5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1"/>
        <v>1229813.5</v>
      </c>
      <c r="H73" s="65">
        <f t="shared" si="21"/>
        <v>0</v>
      </c>
      <c r="I73" s="65">
        <f t="shared" si="22"/>
        <v>1229813.5</v>
      </c>
    </row>
    <row r="74" spans="1:9" x14ac:dyDescent="0.25">
      <c r="A74" s="66" t="s">
        <v>93</v>
      </c>
      <c r="B74" s="65">
        <v>16.86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1"/>
        <v>16.86</v>
      </c>
      <c r="H74" s="65">
        <f t="shared" si="21"/>
        <v>0</v>
      </c>
      <c r="I74" s="65">
        <f t="shared" si="22"/>
        <v>16.86</v>
      </c>
    </row>
    <row r="75" spans="1:9" x14ac:dyDescent="0.25">
      <c r="A75" s="66" t="s">
        <v>94</v>
      </c>
      <c r="B75" s="65">
        <v>147062.64000000001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1"/>
        <v>147062.64000000001</v>
      </c>
      <c r="H75" s="65">
        <f t="shared" si="21"/>
        <v>0</v>
      </c>
      <c r="I75" s="65">
        <f t="shared" si="22"/>
        <v>147062.64000000001</v>
      </c>
    </row>
    <row r="76" spans="1:9" x14ac:dyDescent="0.25">
      <c r="A76" s="66" t="s">
        <v>95</v>
      </c>
      <c r="B76" s="65">
        <v>180713.94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1"/>
        <v>180713.94</v>
      </c>
      <c r="H76" s="65">
        <f t="shared" si="21"/>
        <v>0</v>
      </c>
      <c r="I76" s="65">
        <f t="shared" si="22"/>
        <v>180713.94</v>
      </c>
    </row>
    <row r="77" spans="1:9" x14ac:dyDescent="0.25">
      <c r="A77" s="66" t="s">
        <v>96</v>
      </c>
      <c r="B77" s="65">
        <v>1038626.21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1"/>
        <v>1038626.21</v>
      </c>
      <c r="H77" s="65">
        <f t="shared" si="21"/>
        <v>0</v>
      </c>
      <c r="I77" s="65">
        <f t="shared" si="22"/>
        <v>1038626.21</v>
      </c>
    </row>
    <row r="78" spans="1:9" x14ac:dyDescent="0.25">
      <c r="A78" s="66" t="s">
        <v>97</v>
      </c>
      <c r="B78" s="65">
        <v>469805.91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1"/>
        <v>469805.91</v>
      </c>
      <c r="H78" s="65">
        <f t="shared" si="21"/>
        <v>0</v>
      </c>
      <c r="I78" s="65">
        <f t="shared" si="22"/>
        <v>469805.91</v>
      </c>
    </row>
    <row r="79" spans="1:9" x14ac:dyDescent="0.25">
      <c r="A79" s="66" t="s">
        <v>98</v>
      </c>
      <c r="B79" s="65">
        <v>231234.14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1"/>
        <v>231234.14</v>
      </c>
      <c r="H79" s="65">
        <f t="shared" si="21"/>
        <v>0</v>
      </c>
      <c r="I79" s="65">
        <f t="shared" si="22"/>
        <v>231234.14</v>
      </c>
    </row>
    <row r="80" spans="1:9" x14ac:dyDescent="0.25">
      <c r="A80" s="66" t="s">
        <v>99</v>
      </c>
      <c r="B80" s="65">
        <v>197226.84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1"/>
        <v>197226.84</v>
      </c>
      <c r="H80" s="65">
        <f t="shared" si="21"/>
        <v>0</v>
      </c>
      <c r="I80" s="65">
        <f t="shared" si="22"/>
        <v>197226.84</v>
      </c>
    </row>
    <row r="81" spans="1:9" x14ac:dyDescent="0.25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1"/>
        <v>0</v>
      </c>
      <c r="H81" s="65">
        <f t="shared" si="21"/>
        <v>0</v>
      </c>
      <c r="I81" s="65">
        <f t="shared" si="22"/>
        <v>0</v>
      </c>
    </row>
    <row r="82" spans="1:9" x14ac:dyDescent="0.25">
      <c r="A82" s="66" t="s">
        <v>101</v>
      </c>
      <c r="B82" s="65">
        <v>252448.65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1"/>
        <v>252448.65</v>
      </c>
      <c r="H82" s="65">
        <f t="shared" si="21"/>
        <v>0</v>
      </c>
      <c r="I82" s="65">
        <f t="shared" si="22"/>
        <v>252448.65</v>
      </c>
    </row>
    <row r="83" spans="1:9" x14ac:dyDescent="0.25">
      <c r="A83" s="66" t="s">
        <v>102</v>
      </c>
      <c r="B83" s="65">
        <v>20732.189999999999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1"/>
        <v>20732.189999999999</v>
      </c>
      <c r="H83" s="65">
        <f t="shared" si="21"/>
        <v>0</v>
      </c>
      <c r="I83" s="65">
        <f t="shared" si="22"/>
        <v>20732.189999999999</v>
      </c>
    </row>
    <row r="84" spans="1:9" x14ac:dyDescent="0.25">
      <c r="A84" s="66" t="s">
        <v>103</v>
      </c>
      <c r="B84" s="65">
        <v>194132.5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1"/>
        <v>194132.5</v>
      </c>
      <c r="H84" s="65">
        <f t="shared" si="21"/>
        <v>0</v>
      </c>
      <c r="I84" s="65">
        <f t="shared" si="22"/>
        <v>194132.5</v>
      </c>
    </row>
    <row r="85" spans="1:9" x14ac:dyDescent="0.25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1"/>
        <v>0</v>
      </c>
      <c r="H85" s="65">
        <f t="shared" si="21"/>
        <v>0</v>
      </c>
      <c r="I85" s="65">
        <f t="shared" si="22"/>
        <v>0</v>
      </c>
    </row>
    <row r="86" spans="1:9" x14ac:dyDescent="0.25">
      <c r="A86" s="66" t="s">
        <v>105</v>
      </c>
      <c r="B86" s="65">
        <v>10604.85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1"/>
        <v>10604.85</v>
      </c>
      <c r="H86" s="65">
        <f t="shared" si="21"/>
        <v>0</v>
      </c>
      <c r="I86" s="65">
        <f t="shared" si="22"/>
        <v>10604.85</v>
      </c>
    </row>
    <row r="87" spans="1:9" x14ac:dyDescent="0.25">
      <c r="A87" s="66" t="s">
        <v>106</v>
      </c>
      <c r="B87" s="65">
        <v>29639.4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1"/>
        <v>29639.4</v>
      </c>
      <c r="H87" s="65">
        <f t="shared" si="21"/>
        <v>0</v>
      </c>
      <c r="I87" s="65">
        <f t="shared" si="22"/>
        <v>29639.4</v>
      </c>
    </row>
    <row r="88" spans="1:9" x14ac:dyDescent="0.25">
      <c r="A88" s="66" t="s">
        <v>107</v>
      </c>
      <c r="B88" s="65">
        <v>54904.35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1"/>
        <v>54904.35</v>
      </c>
      <c r="H88" s="65">
        <f t="shared" si="21"/>
        <v>0</v>
      </c>
      <c r="I88" s="65">
        <f t="shared" si="22"/>
        <v>54904.35</v>
      </c>
    </row>
    <row r="89" spans="1:9" x14ac:dyDescent="0.25">
      <c r="A89" s="66" t="s">
        <v>108</v>
      </c>
      <c r="B89" s="65">
        <v>78487.649999999994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1"/>
        <v>78487.649999999994</v>
      </c>
      <c r="H89" s="65">
        <f t="shared" si="21"/>
        <v>0</v>
      </c>
      <c r="I89" s="65">
        <f t="shared" si="22"/>
        <v>78487.649999999994</v>
      </c>
    </row>
    <row r="90" spans="1:9" x14ac:dyDescent="0.25">
      <c r="A90" s="66" t="s">
        <v>109</v>
      </c>
      <c r="B90" s="65">
        <v>309410.82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1"/>
        <v>309410.82</v>
      </c>
      <c r="H90" s="65">
        <f t="shared" si="21"/>
        <v>0</v>
      </c>
      <c r="I90" s="65">
        <f t="shared" si="22"/>
        <v>309410.82</v>
      </c>
    </row>
    <row r="91" spans="1:9" x14ac:dyDescent="0.25">
      <c r="A91" s="66" t="s">
        <v>110</v>
      </c>
      <c r="B91" s="65">
        <v>309220.93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1"/>
        <v>309220.93</v>
      </c>
      <c r="H91" s="65">
        <f t="shared" si="21"/>
        <v>0</v>
      </c>
      <c r="I91" s="65">
        <f t="shared" si="22"/>
        <v>309220.93</v>
      </c>
    </row>
    <row r="92" spans="1:9" x14ac:dyDescent="0.25">
      <c r="A92" s="66" t="s">
        <v>111</v>
      </c>
      <c r="B92" s="65">
        <v>1263306.1299999999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1"/>
        <v>1263306.1299999999</v>
      </c>
      <c r="H92" s="65">
        <f t="shared" si="21"/>
        <v>0</v>
      </c>
      <c r="I92" s="65">
        <f t="shared" si="22"/>
        <v>1263306.1299999999</v>
      </c>
    </row>
    <row r="93" spans="1:9" x14ac:dyDescent="0.25">
      <c r="A93" s="66" t="s">
        <v>112</v>
      </c>
      <c r="B93" s="65">
        <v>279097.44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1"/>
        <v>279097.44</v>
      </c>
      <c r="H93" s="65">
        <f t="shared" si="21"/>
        <v>0</v>
      </c>
      <c r="I93" s="65">
        <f t="shared" si="22"/>
        <v>279097.44</v>
      </c>
    </row>
    <row r="94" spans="1:9" x14ac:dyDescent="0.25">
      <c r="A94" s="66" t="s">
        <v>113</v>
      </c>
      <c r="B94" s="65">
        <v>459752.51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1"/>
        <v>459752.51</v>
      </c>
      <c r="H94" s="65">
        <f t="shared" si="21"/>
        <v>0</v>
      </c>
      <c r="I94" s="65">
        <f t="shared" si="22"/>
        <v>459752.51</v>
      </c>
    </row>
    <row r="95" spans="1:9" x14ac:dyDescent="0.25">
      <c r="A95" s="66" t="s">
        <v>114</v>
      </c>
      <c r="B95" s="65">
        <v>36898.639999999999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1"/>
        <v>36898.639999999999</v>
      </c>
      <c r="H95" s="65">
        <f t="shared" si="21"/>
        <v>0</v>
      </c>
      <c r="I95" s="65">
        <f t="shared" si="22"/>
        <v>36898.639999999999</v>
      </c>
    </row>
    <row r="96" spans="1:9" x14ac:dyDescent="0.25">
      <c r="A96" s="66" t="s">
        <v>115</v>
      </c>
      <c r="B96" s="65">
        <v>113022.79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1"/>
        <v>113022.79</v>
      </c>
      <c r="H96" s="65">
        <f t="shared" si="21"/>
        <v>0</v>
      </c>
      <c r="I96" s="65">
        <f t="shared" si="22"/>
        <v>113022.79</v>
      </c>
    </row>
    <row r="97" spans="1:9" x14ac:dyDescent="0.25">
      <c r="A97" s="66" t="s">
        <v>116</v>
      </c>
      <c r="B97" s="65">
        <v>1997544.51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1"/>
        <v>1997544.51</v>
      </c>
      <c r="H97" s="65">
        <f t="shared" si="21"/>
        <v>0</v>
      </c>
      <c r="I97" s="65">
        <f t="shared" si="22"/>
        <v>1997544.51</v>
      </c>
    </row>
    <row r="98" spans="1:9" x14ac:dyDescent="0.25">
      <c r="A98" s="66" t="s">
        <v>117</v>
      </c>
      <c r="B98" s="65">
        <v>-34154.230000000003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1"/>
        <v>-34154.230000000003</v>
      </c>
      <c r="H98" s="65">
        <f t="shared" si="21"/>
        <v>0</v>
      </c>
      <c r="I98" s="65">
        <f t="shared" si="22"/>
        <v>-34154.230000000003</v>
      </c>
    </row>
    <row r="99" spans="1:9" x14ac:dyDescent="0.25">
      <c r="A99" s="66" t="s">
        <v>118</v>
      </c>
      <c r="B99" s="65">
        <v>0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1"/>
        <v>0</v>
      </c>
      <c r="H99" s="65">
        <f t="shared" si="21"/>
        <v>0</v>
      </c>
      <c r="I99" s="65">
        <f t="shared" si="22"/>
        <v>0</v>
      </c>
    </row>
    <row r="100" spans="1:9" x14ac:dyDescent="0.25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1"/>
        <v>0</v>
      </c>
      <c r="H100" s="65">
        <f t="shared" si="21"/>
        <v>0</v>
      </c>
      <c r="I100" s="65">
        <f t="shared" si="22"/>
        <v>0</v>
      </c>
    </row>
    <row r="101" spans="1:9" x14ac:dyDescent="0.25">
      <c r="A101" s="66" t="s">
        <v>120</v>
      </c>
      <c r="B101" s="65">
        <v>0</v>
      </c>
      <c r="C101" s="65">
        <v>7934.57</v>
      </c>
      <c r="D101" s="65">
        <v>0</v>
      </c>
      <c r="E101" s="65">
        <v>0</v>
      </c>
      <c r="F101" s="65">
        <v>0</v>
      </c>
      <c r="G101" s="65">
        <f t="shared" si="21"/>
        <v>0</v>
      </c>
      <c r="H101" s="65">
        <f t="shared" si="21"/>
        <v>7934.57</v>
      </c>
      <c r="I101" s="65">
        <f t="shared" si="22"/>
        <v>7934.57</v>
      </c>
    </row>
    <row r="102" spans="1:9" x14ac:dyDescent="0.25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1"/>
        <v>0</v>
      </c>
      <c r="H102" s="65">
        <f t="shared" si="21"/>
        <v>0</v>
      </c>
      <c r="I102" s="65">
        <f t="shared" si="22"/>
        <v>0</v>
      </c>
    </row>
    <row r="103" spans="1:9" x14ac:dyDescent="0.25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1"/>
        <v>0</v>
      </c>
      <c r="H103" s="65">
        <f t="shared" si="21"/>
        <v>0</v>
      </c>
      <c r="I103" s="65">
        <f t="shared" si="22"/>
        <v>0</v>
      </c>
    </row>
    <row r="104" spans="1:9" x14ac:dyDescent="0.25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1"/>
        <v>0</v>
      </c>
      <c r="H104" s="65">
        <f t="shared" si="21"/>
        <v>0</v>
      </c>
      <c r="I104" s="65">
        <f t="shared" si="22"/>
        <v>0</v>
      </c>
    </row>
    <row r="105" spans="1:9" x14ac:dyDescent="0.25">
      <c r="A105" s="66" t="s">
        <v>124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  <c r="G105" s="65">
        <f t="shared" si="21"/>
        <v>0</v>
      </c>
      <c r="H105" s="65">
        <f t="shared" si="21"/>
        <v>0</v>
      </c>
      <c r="I105" s="65">
        <f t="shared" si="22"/>
        <v>0</v>
      </c>
    </row>
    <row r="106" spans="1:9" x14ac:dyDescent="0.25">
      <c r="A106" s="66" t="s">
        <v>125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1"/>
        <v>0</v>
      </c>
      <c r="H106" s="65">
        <f t="shared" si="21"/>
        <v>0</v>
      </c>
      <c r="I106" s="65">
        <f t="shared" si="22"/>
        <v>0</v>
      </c>
    </row>
    <row r="107" spans="1:9" x14ac:dyDescent="0.25">
      <c r="A107" s="66" t="s">
        <v>126</v>
      </c>
      <c r="B107" s="65">
        <v>0</v>
      </c>
      <c r="C107" s="65">
        <v>162598.39000000001</v>
      </c>
      <c r="D107" s="65">
        <v>0</v>
      </c>
      <c r="E107" s="65">
        <v>0</v>
      </c>
      <c r="F107" s="65">
        <v>0</v>
      </c>
      <c r="G107" s="65">
        <f t="shared" si="21"/>
        <v>0</v>
      </c>
      <c r="H107" s="65">
        <f t="shared" si="21"/>
        <v>162598.39000000001</v>
      </c>
      <c r="I107" s="65">
        <f t="shared" si="22"/>
        <v>162598.39000000001</v>
      </c>
    </row>
    <row r="108" spans="1:9" x14ac:dyDescent="0.25">
      <c r="A108" s="66" t="s">
        <v>127</v>
      </c>
      <c r="B108" s="65">
        <v>0</v>
      </c>
      <c r="C108" s="65">
        <v>-457.16</v>
      </c>
      <c r="D108" s="65">
        <v>0</v>
      </c>
      <c r="E108" s="65">
        <v>0</v>
      </c>
      <c r="F108" s="65">
        <v>0</v>
      </c>
      <c r="G108" s="65">
        <f t="shared" si="21"/>
        <v>0</v>
      </c>
      <c r="H108" s="65">
        <f t="shared" si="21"/>
        <v>-457.16</v>
      </c>
      <c r="I108" s="65">
        <f t="shared" si="22"/>
        <v>-457.16</v>
      </c>
    </row>
    <row r="109" spans="1:9" x14ac:dyDescent="0.25">
      <c r="A109" s="66" t="s">
        <v>128</v>
      </c>
      <c r="B109" s="65">
        <v>0</v>
      </c>
      <c r="C109" s="65">
        <v>21547.51</v>
      </c>
      <c r="D109" s="65">
        <v>0</v>
      </c>
      <c r="E109" s="65">
        <v>0</v>
      </c>
      <c r="F109" s="65">
        <v>0</v>
      </c>
      <c r="G109" s="65">
        <f t="shared" si="21"/>
        <v>0</v>
      </c>
      <c r="H109" s="65">
        <f t="shared" si="21"/>
        <v>21547.51</v>
      </c>
      <c r="I109" s="65">
        <f t="shared" si="22"/>
        <v>21547.51</v>
      </c>
    </row>
    <row r="110" spans="1:9" x14ac:dyDescent="0.25">
      <c r="A110" s="66" t="s">
        <v>129</v>
      </c>
      <c r="B110" s="65">
        <v>0</v>
      </c>
      <c r="C110" s="65">
        <v>14454.07</v>
      </c>
      <c r="D110" s="65">
        <v>0</v>
      </c>
      <c r="E110" s="65">
        <v>0</v>
      </c>
      <c r="F110" s="65">
        <v>0</v>
      </c>
      <c r="G110" s="65">
        <f t="shared" si="21"/>
        <v>0</v>
      </c>
      <c r="H110" s="65">
        <f t="shared" si="21"/>
        <v>14454.07</v>
      </c>
      <c r="I110" s="65">
        <f t="shared" si="22"/>
        <v>14454.07</v>
      </c>
    </row>
    <row r="111" spans="1:9" x14ac:dyDescent="0.25">
      <c r="A111" s="66" t="s">
        <v>130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f t="shared" si="21"/>
        <v>0</v>
      </c>
      <c r="H111" s="65">
        <f t="shared" si="21"/>
        <v>0</v>
      </c>
      <c r="I111" s="65">
        <f t="shared" si="22"/>
        <v>0</v>
      </c>
    </row>
    <row r="112" spans="1:9" x14ac:dyDescent="0.25">
      <c r="A112" s="66" t="s">
        <v>131</v>
      </c>
      <c r="B112" s="65">
        <v>0</v>
      </c>
      <c r="C112" s="65">
        <v>517.1</v>
      </c>
      <c r="D112" s="65">
        <v>0</v>
      </c>
      <c r="E112" s="65">
        <v>0</v>
      </c>
      <c r="F112" s="65">
        <v>0</v>
      </c>
      <c r="G112" s="65">
        <f t="shared" si="21"/>
        <v>0</v>
      </c>
      <c r="H112" s="65">
        <f t="shared" si="21"/>
        <v>517.1</v>
      </c>
      <c r="I112" s="65">
        <f t="shared" si="22"/>
        <v>517.1</v>
      </c>
    </row>
    <row r="113" spans="1:9" x14ac:dyDescent="0.25">
      <c r="A113" s="66" t="s">
        <v>132</v>
      </c>
      <c r="B113" s="65">
        <v>0</v>
      </c>
      <c r="C113" s="65">
        <v>567.11</v>
      </c>
      <c r="D113" s="65">
        <v>0</v>
      </c>
      <c r="E113" s="65">
        <v>0</v>
      </c>
      <c r="F113" s="65">
        <v>0</v>
      </c>
      <c r="G113" s="65">
        <f t="shared" si="21"/>
        <v>0</v>
      </c>
      <c r="H113" s="65">
        <f t="shared" si="21"/>
        <v>567.11</v>
      </c>
      <c r="I113" s="65">
        <f t="shared" si="22"/>
        <v>567.11</v>
      </c>
    </row>
    <row r="114" spans="1:9" x14ac:dyDescent="0.25">
      <c r="A114" s="66" t="s">
        <v>133</v>
      </c>
      <c r="B114" s="65">
        <v>0</v>
      </c>
      <c r="C114" s="65">
        <v>22993.73</v>
      </c>
      <c r="D114" s="65">
        <v>0</v>
      </c>
      <c r="E114" s="65">
        <v>0</v>
      </c>
      <c r="F114" s="65">
        <v>0</v>
      </c>
      <c r="G114" s="65">
        <f t="shared" si="21"/>
        <v>0</v>
      </c>
      <c r="H114" s="65">
        <f t="shared" si="21"/>
        <v>22993.73</v>
      </c>
      <c r="I114" s="65">
        <f t="shared" si="22"/>
        <v>22993.73</v>
      </c>
    </row>
    <row r="115" spans="1:9" x14ac:dyDescent="0.25">
      <c r="A115" s="66" t="s">
        <v>134</v>
      </c>
      <c r="B115" s="65">
        <v>0</v>
      </c>
      <c r="C115" s="65">
        <v>1013.66</v>
      </c>
      <c r="D115" s="65">
        <v>0</v>
      </c>
      <c r="E115" s="65">
        <v>0</v>
      </c>
      <c r="F115" s="65">
        <v>0</v>
      </c>
      <c r="G115" s="65">
        <f t="shared" si="21"/>
        <v>0</v>
      </c>
      <c r="H115" s="65">
        <f t="shared" si="21"/>
        <v>1013.66</v>
      </c>
      <c r="I115" s="65">
        <f t="shared" si="22"/>
        <v>1013.66</v>
      </c>
    </row>
    <row r="116" spans="1:9" x14ac:dyDescent="0.25">
      <c r="A116" s="66" t="s">
        <v>135</v>
      </c>
      <c r="B116" s="65">
        <v>0</v>
      </c>
      <c r="C116" s="65">
        <v>0</v>
      </c>
      <c r="D116" s="65">
        <v>0</v>
      </c>
      <c r="E116" s="65">
        <v>0</v>
      </c>
      <c r="F116" s="65">
        <v>0</v>
      </c>
      <c r="G116" s="65">
        <f t="shared" si="21"/>
        <v>0</v>
      </c>
      <c r="H116" s="65">
        <f t="shared" si="21"/>
        <v>0</v>
      </c>
      <c r="I116" s="65">
        <f t="shared" si="22"/>
        <v>0</v>
      </c>
    </row>
    <row r="117" spans="1:9" x14ac:dyDescent="0.25">
      <c r="A117" s="66" t="s">
        <v>136</v>
      </c>
      <c r="B117" s="65">
        <v>0</v>
      </c>
      <c r="C117" s="65">
        <v>0</v>
      </c>
      <c r="D117" s="65">
        <v>0</v>
      </c>
      <c r="E117" s="65">
        <v>0</v>
      </c>
      <c r="F117" s="65">
        <v>0</v>
      </c>
      <c r="G117" s="65">
        <f t="shared" si="21"/>
        <v>0</v>
      </c>
      <c r="H117" s="65">
        <f t="shared" si="21"/>
        <v>0</v>
      </c>
      <c r="I117" s="65">
        <f t="shared" si="22"/>
        <v>0</v>
      </c>
    </row>
    <row r="118" spans="1:9" x14ac:dyDescent="0.25">
      <c r="A118" s="66" t="s">
        <v>137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1"/>
        <v>0</v>
      </c>
      <c r="H118" s="65">
        <f t="shared" si="21"/>
        <v>0</v>
      </c>
      <c r="I118" s="65">
        <f t="shared" si="22"/>
        <v>0</v>
      </c>
    </row>
    <row r="119" spans="1:9" x14ac:dyDescent="0.25">
      <c r="A119" s="66" t="s">
        <v>138</v>
      </c>
      <c r="B119" s="65">
        <v>0</v>
      </c>
      <c r="C119" s="65">
        <v>9308.73</v>
      </c>
      <c r="D119" s="65">
        <v>0</v>
      </c>
      <c r="E119" s="65">
        <v>0</v>
      </c>
      <c r="F119" s="65">
        <v>0</v>
      </c>
      <c r="G119" s="65">
        <f t="shared" si="21"/>
        <v>0</v>
      </c>
      <c r="H119" s="65">
        <f t="shared" si="21"/>
        <v>9308.73</v>
      </c>
      <c r="I119" s="65">
        <f t="shared" si="22"/>
        <v>9308.73</v>
      </c>
    </row>
    <row r="120" spans="1:9" x14ac:dyDescent="0.25">
      <c r="A120" s="66" t="s">
        <v>139</v>
      </c>
      <c r="B120" s="65">
        <v>0</v>
      </c>
      <c r="C120" s="65">
        <v>0</v>
      </c>
      <c r="D120" s="65">
        <v>0</v>
      </c>
      <c r="E120" s="65">
        <v>0</v>
      </c>
      <c r="F120" s="65">
        <v>0</v>
      </c>
      <c r="G120" s="65">
        <f t="shared" si="21"/>
        <v>0</v>
      </c>
      <c r="H120" s="65">
        <f t="shared" si="21"/>
        <v>0</v>
      </c>
      <c r="I120" s="65">
        <f t="shared" si="22"/>
        <v>0</v>
      </c>
    </row>
    <row r="121" spans="1:9" x14ac:dyDescent="0.25">
      <c r="A121" s="66" t="s">
        <v>140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1"/>
        <v>0</v>
      </c>
      <c r="H121" s="65">
        <f t="shared" si="21"/>
        <v>0</v>
      </c>
      <c r="I121" s="65">
        <f t="shared" si="22"/>
        <v>0</v>
      </c>
    </row>
    <row r="122" spans="1:9" x14ac:dyDescent="0.25">
      <c r="A122" s="66" t="s">
        <v>141</v>
      </c>
      <c r="B122" s="65">
        <v>0</v>
      </c>
      <c r="C122" s="65">
        <v>13079.66</v>
      </c>
      <c r="D122" s="65">
        <v>0</v>
      </c>
      <c r="E122" s="65">
        <v>0</v>
      </c>
      <c r="F122" s="65">
        <v>0</v>
      </c>
      <c r="G122" s="65">
        <f t="shared" si="21"/>
        <v>0</v>
      </c>
      <c r="H122" s="65">
        <f t="shared" si="21"/>
        <v>13079.66</v>
      </c>
      <c r="I122" s="65">
        <f t="shared" si="22"/>
        <v>13079.66</v>
      </c>
    </row>
    <row r="123" spans="1:9" x14ac:dyDescent="0.25">
      <c r="A123" s="66" t="s">
        <v>142</v>
      </c>
      <c r="B123" s="65">
        <v>0</v>
      </c>
      <c r="C123" s="65">
        <v>21923.67</v>
      </c>
      <c r="D123" s="65">
        <v>0</v>
      </c>
      <c r="E123" s="65">
        <v>0</v>
      </c>
      <c r="F123" s="65">
        <v>0</v>
      </c>
      <c r="G123" s="65">
        <f t="shared" si="21"/>
        <v>0</v>
      </c>
      <c r="H123" s="65">
        <f t="shared" si="21"/>
        <v>21923.67</v>
      </c>
      <c r="I123" s="65">
        <f t="shared" si="22"/>
        <v>21923.67</v>
      </c>
    </row>
    <row r="124" spans="1:9" x14ac:dyDescent="0.25">
      <c r="A124" s="66" t="s">
        <v>143</v>
      </c>
      <c r="B124" s="65">
        <v>0</v>
      </c>
      <c r="C124" s="65">
        <v>64304.73</v>
      </c>
      <c r="D124" s="65">
        <v>0</v>
      </c>
      <c r="E124" s="65">
        <v>0</v>
      </c>
      <c r="F124" s="65">
        <v>0</v>
      </c>
      <c r="G124" s="65">
        <f t="shared" si="21"/>
        <v>0</v>
      </c>
      <c r="H124" s="65">
        <f t="shared" si="21"/>
        <v>64304.73</v>
      </c>
      <c r="I124" s="65">
        <f t="shared" si="22"/>
        <v>64304.73</v>
      </c>
    </row>
    <row r="125" spans="1:9" x14ac:dyDescent="0.25">
      <c r="A125" s="66" t="s">
        <v>144</v>
      </c>
      <c r="B125" s="65">
        <v>0</v>
      </c>
      <c r="C125" s="65">
        <v>5769.15</v>
      </c>
      <c r="D125" s="65">
        <v>0</v>
      </c>
      <c r="E125" s="65">
        <v>0</v>
      </c>
      <c r="F125" s="65">
        <v>0</v>
      </c>
      <c r="G125" s="65">
        <f t="shared" si="21"/>
        <v>0</v>
      </c>
      <c r="H125" s="65">
        <f t="shared" si="21"/>
        <v>5769.15</v>
      </c>
      <c r="I125" s="65">
        <f t="shared" si="22"/>
        <v>5769.15</v>
      </c>
    </row>
    <row r="126" spans="1:9" x14ac:dyDescent="0.25">
      <c r="A126" s="66" t="s">
        <v>145</v>
      </c>
      <c r="B126" s="65">
        <v>0</v>
      </c>
      <c r="C126" s="65">
        <v>60625.74</v>
      </c>
      <c r="D126" s="65">
        <v>0</v>
      </c>
      <c r="E126" s="65">
        <v>0</v>
      </c>
      <c r="F126" s="65">
        <v>0</v>
      </c>
      <c r="G126" s="65">
        <f t="shared" si="21"/>
        <v>0</v>
      </c>
      <c r="H126" s="65">
        <f t="shared" si="21"/>
        <v>60625.74</v>
      </c>
      <c r="I126" s="65">
        <f t="shared" si="22"/>
        <v>60625.74</v>
      </c>
    </row>
    <row r="127" spans="1:9" x14ac:dyDescent="0.25">
      <c r="A127" s="66" t="s">
        <v>146</v>
      </c>
      <c r="B127" s="65">
        <v>0</v>
      </c>
      <c r="C127" s="65">
        <v>0</v>
      </c>
      <c r="D127" s="65">
        <v>0</v>
      </c>
      <c r="E127" s="65">
        <v>0</v>
      </c>
      <c r="F127" s="65">
        <v>0</v>
      </c>
      <c r="G127" s="65">
        <f t="shared" si="21"/>
        <v>0</v>
      </c>
      <c r="H127" s="65">
        <f t="shared" si="21"/>
        <v>0</v>
      </c>
      <c r="I127" s="65">
        <f t="shared" si="22"/>
        <v>0</v>
      </c>
    </row>
    <row r="128" spans="1:9" x14ac:dyDescent="0.25">
      <c r="A128" s="66" t="s">
        <v>147</v>
      </c>
      <c r="B128" s="65">
        <v>0</v>
      </c>
      <c r="C128" s="65">
        <v>33295.230000000003</v>
      </c>
      <c r="D128" s="65">
        <v>0</v>
      </c>
      <c r="E128" s="65">
        <v>0</v>
      </c>
      <c r="F128" s="65">
        <v>0</v>
      </c>
      <c r="G128" s="65">
        <f t="shared" si="21"/>
        <v>0</v>
      </c>
      <c r="H128" s="65">
        <f t="shared" si="21"/>
        <v>33295.230000000003</v>
      </c>
      <c r="I128" s="65">
        <f t="shared" si="22"/>
        <v>33295.230000000003</v>
      </c>
    </row>
    <row r="129" spans="1:9" x14ac:dyDescent="0.25">
      <c r="A129" s="66" t="s">
        <v>148</v>
      </c>
      <c r="B129" s="65">
        <v>0</v>
      </c>
      <c r="C129" s="65">
        <v>1280.08</v>
      </c>
      <c r="D129" s="65">
        <v>0</v>
      </c>
      <c r="E129" s="65">
        <v>0</v>
      </c>
      <c r="F129" s="65">
        <v>0</v>
      </c>
      <c r="G129" s="65">
        <f t="shared" si="21"/>
        <v>0</v>
      </c>
      <c r="H129" s="65">
        <f t="shared" si="21"/>
        <v>1280.08</v>
      </c>
      <c r="I129" s="65">
        <f t="shared" si="22"/>
        <v>1280.08</v>
      </c>
    </row>
    <row r="130" spans="1:9" x14ac:dyDescent="0.25">
      <c r="A130" s="66" t="s">
        <v>149</v>
      </c>
      <c r="B130" s="65">
        <v>0</v>
      </c>
      <c r="C130" s="65">
        <v>67962.350000000006</v>
      </c>
      <c r="D130" s="65">
        <v>0</v>
      </c>
      <c r="E130" s="65">
        <v>0</v>
      </c>
      <c r="F130" s="65">
        <v>0</v>
      </c>
      <c r="G130" s="65">
        <f t="shared" si="21"/>
        <v>0</v>
      </c>
      <c r="H130" s="65">
        <f t="shared" si="21"/>
        <v>67962.350000000006</v>
      </c>
      <c r="I130" s="65">
        <f t="shared" si="22"/>
        <v>67962.350000000006</v>
      </c>
    </row>
    <row r="131" spans="1:9" x14ac:dyDescent="0.25">
      <c r="A131" s="66" t="s">
        <v>150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f t="shared" si="21"/>
        <v>0</v>
      </c>
      <c r="H131" s="65">
        <f t="shared" si="21"/>
        <v>0</v>
      </c>
      <c r="I131" s="65">
        <f t="shared" si="22"/>
        <v>0</v>
      </c>
    </row>
    <row r="132" spans="1:9" x14ac:dyDescent="0.25">
      <c r="A132" s="66" t="s">
        <v>151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1"/>
        <v>0</v>
      </c>
      <c r="H132" s="65">
        <f t="shared" si="21"/>
        <v>0</v>
      </c>
      <c r="I132" s="65">
        <f t="shared" si="22"/>
        <v>0</v>
      </c>
    </row>
    <row r="133" spans="1:9" x14ac:dyDescent="0.25">
      <c r="A133" s="66" t="s">
        <v>152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1"/>
        <v>0</v>
      </c>
      <c r="H133" s="65">
        <f t="shared" si="21"/>
        <v>0</v>
      </c>
      <c r="I133" s="65">
        <f t="shared" si="22"/>
        <v>0</v>
      </c>
    </row>
    <row r="134" spans="1:9" x14ac:dyDescent="0.25">
      <c r="A134" s="66" t="s">
        <v>153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ref="G134:H136" si="23">B134+E134</f>
        <v>0</v>
      </c>
      <c r="H134" s="65">
        <f t="shared" si="23"/>
        <v>0</v>
      </c>
      <c r="I134" s="65">
        <f t="shared" ref="I134:I136" si="24">SUM(G134:H134)</f>
        <v>0</v>
      </c>
    </row>
    <row r="135" spans="1:9" x14ac:dyDescent="0.25">
      <c r="A135" s="66" t="s">
        <v>154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si="23"/>
        <v>0</v>
      </c>
      <c r="H135" s="65">
        <f t="shared" si="23"/>
        <v>0</v>
      </c>
      <c r="I135" s="65">
        <f t="shared" si="24"/>
        <v>0</v>
      </c>
    </row>
    <row r="136" spans="1:9" x14ac:dyDescent="0.25">
      <c r="A136" s="66" t="s">
        <v>418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</row>
    <row r="137" spans="1:9" x14ac:dyDescent="0.25">
      <c r="A137" s="66" t="s">
        <v>155</v>
      </c>
      <c r="B137" s="65">
        <f>SUM(B70:B136)</f>
        <v>10238992.4</v>
      </c>
      <c r="C137" s="65">
        <f t="shared" ref="C137:I137" si="25">SUM(C70:C136)</f>
        <v>508718.32000000007</v>
      </c>
      <c r="D137" s="65">
        <f t="shared" si="25"/>
        <v>0</v>
      </c>
      <c r="E137" s="65">
        <f t="shared" si="25"/>
        <v>0</v>
      </c>
      <c r="F137" s="65">
        <f t="shared" si="25"/>
        <v>0</v>
      </c>
      <c r="G137" s="65">
        <f t="shared" si="25"/>
        <v>10238992.4</v>
      </c>
      <c r="H137" s="65">
        <f t="shared" si="25"/>
        <v>508718.32000000007</v>
      </c>
      <c r="I137" s="65">
        <f t="shared" si="25"/>
        <v>10747710.720000003</v>
      </c>
    </row>
    <row r="138" spans="1:9" x14ac:dyDescent="0.25">
      <c r="A138" s="67" t="s">
        <v>156</v>
      </c>
      <c r="B138" s="65"/>
      <c r="C138" s="65"/>
      <c r="D138" s="65"/>
      <c r="E138" s="65"/>
      <c r="F138" s="65"/>
      <c r="G138" s="65"/>
      <c r="H138" s="65"/>
      <c r="I138" s="65"/>
    </row>
    <row r="139" spans="1:9" x14ac:dyDescent="0.25">
      <c r="A139" s="66" t="s">
        <v>157</v>
      </c>
      <c r="B139" s="65">
        <v>194121.08</v>
      </c>
      <c r="C139" s="65">
        <v>0</v>
      </c>
      <c r="D139" s="65">
        <v>0</v>
      </c>
      <c r="E139" s="65">
        <v>0</v>
      </c>
      <c r="F139" s="65">
        <v>0</v>
      </c>
      <c r="G139" s="65">
        <f t="shared" ref="G139:H166" si="26">B139+E139</f>
        <v>194121.08</v>
      </c>
      <c r="H139" s="65">
        <f t="shared" si="26"/>
        <v>0</v>
      </c>
      <c r="I139" s="65">
        <f t="shared" ref="I139:I166" si="27">SUM(G139:H139)</f>
        <v>194121.08</v>
      </c>
    </row>
    <row r="140" spans="1:9" x14ac:dyDescent="0.25">
      <c r="A140" s="66" t="s">
        <v>158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si="26"/>
        <v>0</v>
      </c>
      <c r="H140" s="65">
        <f t="shared" si="26"/>
        <v>0</v>
      </c>
      <c r="I140" s="65">
        <f t="shared" si="27"/>
        <v>0</v>
      </c>
    </row>
    <row r="141" spans="1:9" x14ac:dyDescent="0.25">
      <c r="A141" s="66" t="s">
        <v>159</v>
      </c>
      <c r="B141" s="65">
        <v>6854.84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26"/>
        <v>6854.84</v>
      </c>
      <c r="H141" s="65">
        <f t="shared" si="26"/>
        <v>0</v>
      </c>
      <c r="I141" s="65">
        <f t="shared" si="27"/>
        <v>6854.84</v>
      </c>
    </row>
    <row r="142" spans="1:9" x14ac:dyDescent="0.25">
      <c r="A142" s="66" t="s">
        <v>160</v>
      </c>
      <c r="B142" s="65">
        <v>127001.04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26"/>
        <v>127001.04</v>
      </c>
      <c r="H142" s="65">
        <f t="shared" si="26"/>
        <v>0</v>
      </c>
      <c r="I142" s="65">
        <f t="shared" si="27"/>
        <v>127001.04</v>
      </c>
    </row>
    <row r="143" spans="1:9" x14ac:dyDescent="0.25">
      <c r="A143" s="66" t="s">
        <v>161</v>
      </c>
      <c r="B143" s="65">
        <v>48866.94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26"/>
        <v>48866.94</v>
      </c>
      <c r="H143" s="65">
        <f t="shared" si="26"/>
        <v>0</v>
      </c>
      <c r="I143" s="65">
        <f t="shared" si="27"/>
        <v>48866.94</v>
      </c>
    </row>
    <row r="144" spans="1:9" x14ac:dyDescent="0.25">
      <c r="A144" s="66" t="s">
        <v>162</v>
      </c>
      <c r="B144" s="65">
        <v>242869.09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26"/>
        <v>242869.09</v>
      </c>
      <c r="H144" s="65">
        <f t="shared" si="26"/>
        <v>0</v>
      </c>
      <c r="I144" s="65">
        <f t="shared" si="27"/>
        <v>242869.09</v>
      </c>
    </row>
    <row r="145" spans="1:9" x14ac:dyDescent="0.25">
      <c r="A145" s="66" t="s">
        <v>163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26"/>
        <v>0</v>
      </c>
      <c r="H145" s="65">
        <f t="shared" si="26"/>
        <v>0</v>
      </c>
      <c r="I145" s="65">
        <f t="shared" si="27"/>
        <v>0</v>
      </c>
    </row>
    <row r="146" spans="1:9" x14ac:dyDescent="0.25">
      <c r="A146" s="66" t="s">
        <v>164</v>
      </c>
      <c r="B146" s="65">
        <v>52120.77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26"/>
        <v>52120.77</v>
      </c>
      <c r="H146" s="65">
        <f t="shared" si="26"/>
        <v>0</v>
      </c>
      <c r="I146" s="65">
        <f t="shared" si="27"/>
        <v>52120.77</v>
      </c>
    </row>
    <row r="147" spans="1:9" x14ac:dyDescent="0.25">
      <c r="A147" s="66" t="s">
        <v>165</v>
      </c>
      <c r="B147" s="65">
        <v>7461.22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26"/>
        <v>7461.22</v>
      </c>
      <c r="H147" s="65">
        <f t="shared" si="26"/>
        <v>0</v>
      </c>
      <c r="I147" s="65">
        <f t="shared" si="27"/>
        <v>7461.22</v>
      </c>
    </row>
    <row r="148" spans="1:9" x14ac:dyDescent="0.25">
      <c r="A148" s="66" t="s">
        <v>166</v>
      </c>
      <c r="B148" s="65">
        <v>80969.289999999994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26"/>
        <v>80969.289999999994</v>
      </c>
      <c r="H148" s="65">
        <f t="shared" si="26"/>
        <v>0</v>
      </c>
      <c r="I148" s="65">
        <f t="shared" si="27"/>
        <v>80969.289999999994</v>
      </c>
    </row>
    <row r="149" spans="1:9" x14ac:dyDescent="0.25">
      <c r="A149" s="66" t="s">
        <v>167</v>
      </c>
      <c r="B149" s="65">
        <v>15410.17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26"/>
        <v>15410.17</v>
      </c>
      <c r="H149" s="65">
        <f t="shared" si="26"/>
        <v>0</v>
      </c>
      <c r="I149" s="65">
        <f t="shared" si="27"/>
        <v>15410.17</v>
      </c>
    </row>
    <row r="150" spans="1:9" x14ac:dyDescent="0.25">
      <c r="A150" s="66" t="s">
        <v>168</v>
      </c>
      <c r="B150" s="65">
        <v>235142.19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26"/>
        <v>235142.19</v>
      </c>
      <c r="H150" s="65">
        <f t="shared" si="26"/>
        <v>0</v>
      </c>
      <c r="I150" s="65">
        <f t="shared" si="27"/>
        <v>235142.19</v>
      </c>
    </row>
    <row r="151" spans="1:9" x14ac:dyDescent="0.25">
      <c r="A151" s="66" t="s">
        <v>169</v>
      </c>
      <c r="B151" s="65">
        <v>30467.99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26"/>
        <v>30467.99</v>
      </c>
      <c r="H151" s="65">
        <f t="shared" si="26"/>
        <v>0</v>
      </c>
      <c r="I151" s="65">
        <f t="shared" si="27"/>
        <v>30467.99</v>
      </c>
    </row>
    <row r="152" spans="1:9" x14ac:dyDescent="0.25">
      <c r="A152" s="66" t="s">
        <v>170</v>
      </c>
      <c r="B152" s="65">
        <v>4780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26"/>
        <v>4780</v>
      </c>
      <c r="H152" s="65">
        <f t="shared" si="26"/>
        <v>0</v>
      </c>
      <c r="I152" s="65">
        <f t="shared" si="27"/>
        <v>4780</v>
      </c>
    </row>
    <row r="153" spans="1:9" x14ac:dyDescent="0.25">
      <c r="A153" s="66" t="s">
        <v>171</v>
      </c>
      <c r="B153" s="65">
        <v>55.22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26"/>
        <v>55.22</v>
      </c>
      <c r="H153" s="65">
        <f t="shared" si="26"/>
        <v>0</v>
      </c>
      <c r="I153" s="65">
        <f t="shared" si="27"/>
        <v>55.22</v>
      </c>
    </row>
    <row r="154" spans="1:9" x14ac:dyDescent="0.25">
      <c r="A154" s="66" t="s">
        <v>172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26"/>
        <v>0</v>
      </c>
      <c r="H154" s="65">
        <f t="shared" si="26"/>
        <v>0</v>
      </c>
      <c r="I154" s="65">
        <f t="shared" si="27"/>
        <v>0</v>
      </c>
    </row>
    <row r="155" spans="1:9" x14ac:dyDescent="0.25">
      <c r="A155" s="66" t="s">
        <v>173</v>
      </c>
      <c r="B155" s="65">
        <v>7501.12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26"/>
        <v>7501.12</v>
      </c>
      <c r="H155" s="65">
        <f t="shared" si="26"/>
        <v>0</v>
      </c>
      <c r="I155" s="65">
        <f t="shared" si="27"/>
        <v>7501.12</v>
      </c>
    </row>
    <row r="156" spans="1:9" x14ac:dyDescent="0.25">
      <c r="A156" s="66" t="s">
        <v>174</v>
      </c>
      <c r="B156" s="65">
        <v>243871.48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26"/>
        <v>243871.48</v>
      </c>
      <c r="H156" s="65">
        <f t="shared" si="26"/>
        <v>0</v>
      </c>
      <c r="I156" s="65">
        <f t="shared" si="27"/>
        <v>243871.48</v>
      </c>
    </row>
    <row r="157" spans="1:9" x14ac:dyDescent="0.25">
      <c r="A157" s="66" t="s">
        <v>175</v>
      </c>
      <c r="B157" s="65">
        <v>643112.71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26"/>
        <v>643112.71</v>
      </c>
      <c r="H157" s="65">
        <f t="shared" si="26"/>
        <v>0</v>
      </c>
      <c r="I157" s="65">
        <f t="shared" si="27"/>
        <v>643112.71</v>
      </c>
    </row>
    <row r="158" spans="1:9" x14ac:dyDescent="0.25">
      <c r="A158" s="66" t="s">
        <v>176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26"/>
        <v>0</v>
      </c>
      <c r="H158" s="65">
        <f t="shared" si="26"/>
        <v>0</v>
      </c>
      <c r="I158" s="65">
        <f t="shared" si="27"/>
        <v>0</v>
      </c>
    </row>
    <row r="159" spans="1:9" x14ac:dyDescent="0.25">
      <c r="A159" s="66" t="s">
        <v>177</v>
      </c>
      <c r="B159" s="65">
        <v>6261.04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26"/>
        <v>6261.04</v>
      </c>
      <c r="H159" s="65">
        <f t="shared" si="26"/>
        <v>0</v>
      </c>
      <c r="I159" s="65">
        <f t="shared" si="27"/>
        <v>6261.04</v>
      </c>
    </row>
    <row r="160" spans="1:9" x14ac:dyDescent="0.25">
      <c r="A160" s="66" t="s">
        <v>178</v>
      </c>
      <c r="B160" s="65">
        <v>0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26"/>
        <v>0</v>
      </c>
      <c r="H160" s="65">
        <f t="shared" si="26"/>
        <v>0</v>
      </c>
      <c r="I160" s="65">
        <f t="shared" si="27"/>
        <v>0</v>
      </c>
    </row>
    <row r="161" spans="1:9" x14ac:dyDescent="0.25">
      <c r="A161" s="66" t="s">
        <v>179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26"/>
        <v>0</v>
      </c>
      <c r="H161" s="65">
        <f t="shared" si="26"/>
        <v>0</v>
      </c>
      <c r="I161" s="65">
        <f t="shared" si="27"/>
        <v>0</v>
      </c>
    </row>
    <row r="162" spans="1:9" x14ac:dyDescent="0.25">
      <c r="A162" s="66" t="s">
        <v>180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26"/>
        <v>0</v>
      </c>
      <c r="H162" s="65">
        <f t="shared" si="26"/>
        <v>0</v>
      </c>
      <c r="I162" s="65">
        <f t="shared" si="27"/>
        <v>0</v>
      </c>
    </row>
    <row r="163" spans="1:9" x14ac:dyDescent="0.25">
      <c r="A163" s="66" t="s">
        <v>181</v>
      </c>
      <c r="B163" s="65">
        <v>0</v>
      </c>
      <c r="C163" s="65">
        <v>0</v>
      </c>
      <c r="D163" s="65">
        <v>0</v>
      </c>
      <c r="E163" s="65">
        <v>0</v>
      </c>
      <c r="F163" s="65">
        <v>0</v>
      </c>
      <c r="G163" s="65">
        <f t="shared" si="26"/>
        <v>0</v>
      </c>
      <c r="H163" s="65">
        <f t="shared" si="26"/>
        <v>0</v>
      </c>
      <c r="I163" s="65">
        <f t="shared" si="27"/>
        <v>0</v>
      </c>
    </row>
    <row r="164" spans="1:9" x14ac:dyDescent="0.25">
      <c r="A164" s="66" t="s">
        <v>182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26"/>
        <v>0</v>
      </c>
      <c r="H164" s="65">
        <f t="shared" si="26"/>
        <v>0</v>
      </c>
      <c r="I164" s="65">
        <f t="shared" si="27"/>
        <v>0</v>
      </c>
    </row>
    <row r="165" spans="1:9" x14ac:dyDescent="0.25">
      <c r="A165" s="66" t="s">
        <v>183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26"/>
        <v>0</v>
      </c>
      <c r="H165" s="65">
        <f t="shared" si="26"/>
        <v>0</v>
      </c>
      <c r="I165" s="65">
        <f t="shared" si="27"/>
        <v>0</v>
      </c>
    </row>
    <row r="166" spans="1:9" x14ac:dyDescent="0.25">
      <c r="A166" s="66" t="s">
        <v>184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</row>
    <row r="167" spans="1:9" x14ac:dyDescent="0.25">
      <c r="A167" s="66" t="s">
        <v>185</v>
      </c>
      <c r="B167" s="65">
        <f>SUM(B138:B166)</f>
        <v>1946866.1900000002</v>
      </c>
      <c r="C167" s="65">
        <f t="shared" ref="C167:I167" si="28">SUM(C138:C166)</f>
        <v>0</v>
      </c>
      <c r="D167" s="65">
        <f t="shared" si="28"/>
        <v>0</v>
      </c>
      <c r="E167" s="65">
        <f t="shared" si="28"/>
        <v>0</v>
      </c>
      <c r="F167" s="65">
        <f t="shared" si="28"/>
        <v>0</v>
      </c>
      <c r="G167" s="65">
        <f t="shared" si="28"/>
        <v>1946866.1900000002</v>
      </c>
      <c r="H167" s="65">
        <f t="shared" si="28"/>
        <v>0</v>
      </c>
      <c r="I167" s="65">
        <f t="shared" si="28"/>
        <v>1946866.1900000002</v>
      </c>
    </row>
    <row r="168" spans="1:9" x14ac:dyDescent="0.25">
      <c r="A168" s="79" t="s">
        <v>186</v>
      </c>
      <c r="B168" s="80"/>
      <c r="C168" s="80"/>
      <c r="D168" s="80"/>
      <c r="E168" s="80"/>
      <c r="F168" s="80"/>
      <c r="G168" s="80"/>
      <c r="H168" s="80"/>
      <c r="I168" s="80"/>
    </row>
    <row r="169" spans="1:9" x14ac:dyDescent="0.25">
      <c r="A169" s="66" t="s">
        <v>187</v>
      </c>
      <c r="B169" s="65">
        <v>155354.95000000001</v>
      </c>
      <c r="C169" s="65">
        <v>0</v>
      </c>
      <c r="D169" s="65">
        <v>0</v>
      </c>
      <c r="E169" s="65">
        <v>0</v>
      </c>
      <c r="F169" s="65">
        <v>0</v>
      </c>
      <c r="G169" s="65">
        <f t="shared" ref="G169:H204" si="29">B169+E169</f>
        <v>155354.95000000001</v>
      </c>
      <c r="H169" s="65">
        <f t="shared" si="29"/>
        <v>0</v>
      </c>
      <c r="I169" s="65">
        <f t="shared" ref="I169:I204" si="30">SUM(G169:H169)</f>
        <v>155354.95000000001</v>
      </c>
    </row>
    <row r="170" spans="1:9" x14ac:dyDescent="0.25">
      <c r="A170" s="66" t="s">
        <v>188</v>
      </c>
      <c r="B170" s="65">
        <v>139057.57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si="29"/>
        <v>139057.57</v>
      </c>
      <c r="H170" s="65">
        <f t="shared" si="29"/>
        <v>0</v>
      </c>
      <c r="I170" s="65">
        <f t="shared" si="30"/>
        <v>139057.57</v>
      </c>
    </row>
    <row r="171" spans="1:9" x14ac:dyDescent="0.25">
      <c r="A171" s="66" t="s">
        <v>189</v>
      </c>
      <c r="B171" s="65">
        <v>153704.48000000001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29"/>
        <v>153704.48000000001</v>
      </c>
      <c r="H171" s="65">
        <f t="shared" si="29"/>
        <v>0</v>
      </c>
      <c r="I171" s="65">
        <f t="shared" si="30"/>
        <v>153704.48000000001</v>
      </c>
    </row>
    <row r="172" spans="1:9" x14ac:dyDescent="0.25">
      <c r="A172" s="66" t="s">
        <v>190</v>
      </c>
      <c r="B172" s="65">
        <v>258107.36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29"/>
        <v>258107.36</v>
      </c>
      <c r="H172" s="65">
        <f t="shared" si="29"/>
        <v>0</v>
      </c>
      <c r="I172" s="65">
        <f t="shared" si="30"/>
        <v>258107.36</v>
      </c>
    </row>
    <row r="173" spans="1:9" x14ac:dyDescent="0.25">
      <c r="A173" s="66" t="s">
        <v>191</v>
      </c>
      <c r="B173" s="65">
        <v>450523.21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29"/>
        <v>450523.21</v>
      </c>
      <c r="H173" s="65">
        <f t="shared" si="29"/>
        <v>0</v>
      </c>
      <c r="I173" s="65">
        <f t="shared" si="30"/>
        <v>450523.21</v>
      </c>
    </row>
    <row r="174" spans="1:9" x14ac:dyDescent="0.25">
      <c r="A174" s="66" t="s">
        <v>192</v>
      </c>
      <c r="B174" s="65">
        <v>0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29"/>
        <v>0</v>
      </c>
      <c r="H174" s="65">
        <f t="shared" si="29"/>
        <v>0</v>
      </c>
      <c r="I174" s="65">
        <f t="shared" si="30"/>
        <v>0</v>
      </c>
    </row>
    <row r="175" spans="1:9" x14ac:dyDescent="0.25">
      <c r="A175" s="66" t="s">
        <v>193</v>
      </c>
      <c r="B175" s="65">
        <v>259254.15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29"/>
        <v>259254.15</v>
      </c>
      <c r="H175" s="65">
        <f t="shared" si="29"/>
        <v>0</v>
      </c>
      <c r="I175" s="65">
        <f t="shared" si="30"/>
        <v>259254.15</v>
      </c>
    </row>
    <row r="176" spans="1:9" x14ac:dyDescent="0.25">
      <c r="A176" s="66" t="s">
        <v>194</v>
      </c>
      <c r="B176" s="65">
        <v>300543.63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29"/>
        <v>300543.63</v>
      </c>
      <c r="H176" s="65">
        <f t="shared" si="29"/>
        <v>0</v>
      </c>
      <c r="I176" s="65">
        <f t="shared" si="30"/>
        <v>300543.63</v>
      </c>
    </row>
    <row r="177" spans="1:9" x14ac:dyDescent="0.25">
      <c r="A177" s="66" t="s">
        <v>195</v>
      </c>
      <c r="B177" s="65">
        <v>762460.78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29"/>
        <v>762460.78</v>
      </c>
      <c r="H177" s="65">
        <f t="shared" si="29"/>
        <v>0</v>
      </c>
      <c r="I177" s="65">
        <f t="shared" si="30"/>
        <v>762460.78</v>
      </c>
    </row>
    <row r="178" spans="1:9" x14ac:dyDescent="0.25">
      <c r="A178" s="66" t="s">
        <v>196</v>
      </c>
      <c r="B178" s="65">
        <v>134029.60999999999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29"/>
        <v>134029.60999999999</v>
      </c>
      <c r="H178" s="65">
        <f t="shared" si="29"/>
        <v>0</v>
      </c>
      <c r="I178" s="65">
        <f t="shared" si="30"/>
        <v>134029.60999999999</v>
      </c>
    </row>
    <row r="179" spans="1:9" x14ac:dyDescent="0.25">
      <c r="A179" s="66" t="s">
        <v>197</v>
      </c>
      <c r="B179" s="65">
        <v>49411.37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29"/>
        <v>49411.37</v>
      </c>
      <c r="H179" s="65">
        <f t="shared" si="29"/>
        <v>0</v>
      </c>
      <c r="I179" s="65">
        <f t="shared" si="30"/>
        <v>49411.37</v>
      </c>
    </row>
    <row r="180" spans="1:9" x14ac:dyDescent="0.25">
      <c r="A180" s="66" t="s">
        <v>198</v>
      </c>
      <c r="B180" s="65">
        <v>0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29"/>
        <v>0</v>
      </c>
      <c r="H180" s="65">
        <f t="shared" si="29"/>
        <v>0</v>
      </c>
      <c r="I180" s="65">
        <f t="shared" si="30"/>
        <v>0</v>
      </c>
    </row>
    <row r="181" spans="1:9" x14ac:dyDescent="0.25">
      <c r="A181" s="66" t="s">
        <v>199</v>
      </c>
      <c r="B181" s="65">
        <v>124645.12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29"/>
        <v>124645.12</v>
      </c>
      <c r="H181" s="65">
        <f t="shared" si="29"/>
        <v>0</v>
      </c>
      <c r="I181" s="65">
        <f t="shared" si="30"/>
        <v>124645.12</v>
      </c>
    </row>
    <row r="182" spans="1:9" x14ac:dyDescent="0.25">
      <c r="A182" s="66" t="s">
        <v>200</v>
      </c>
      <c r="B182" s="65">
        <v>2191604.83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29"/>
        <v>2191604.83</v>
      </c>
      <c r="H182" s="65">
        <f t="shared" si="29"/>
        <v>0</v>
      </c>
      <c r="I182" s="65">
        <f t="shared" si="30"/>
        <v>2191604.83</v>
      </c>
    </row>
    <row r="183" spans="1:9" x14ac:dyDescent="0.25">
      <c r="A183" s="66" t="s">
        <v>201</v>
      </c>
      <c r="B183" s="65">
        <v>661850.91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29"/>
        <v>661850.91</v>
      </c>
      <c r="H183" s="65">
        <f t="shared" si="29"/>
        <v>0</v>
      </c>
      <c r="I183" s="65">
        <f t="shared" si="30"/>
        <v>661850.91</v>
      </c>
    </row>
    <row r="184" spans="1:9" x14ac:dyDescent="0.25">
      <c r="A184" s="66" t="s">
        <v>202</v>
      </c>
      <c r="B184" s="65">
        <v>12610.86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29"/>
        <v>12610.86</v>
      </c>
      <c r="H184" s="65">
        <f t="shared" si="29"/>
        <v>0</v>
      </c>
      <c r="I184" s="65">
        <f t="shared" si="30"/>
        <v>12610.86</v>
      </c>
    </row>
    <row r="185" spans="1:9" x14ac:dyDescent="0.25">
      <c r="A185" s="66" t="s">
        <v>203</v>
      </c>
      <c r="B185" s="65">
        <v>127334.01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29"/>
        <v>127334.01</v>
      </c>
      <c r="H185" s="65">
        <f t="shared" si="29"/>
        <v>0</v>
      </c>
      <c r="I185" s="65">
        <f t="shared" si="30"/>
        <v>127334.01</v>
      </c>
    </row>
    <row r="186" spans="1:9" x14ac:dyDescent="0.25">
      <c r="A186" s="66" t="s">
        <v>204</v>
      </c>
      <c r="B186" s="65">
        <v>56591.82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29"/>
        <v>56591.82</v>
      </c>
      <c r="H186" s="65">
        <f t="shared" si="29"/>
        <v>0</v>
      </c>
      <c r="I186" s="65">
        <f t="shared" si="30"/>
        <v>56591.82</v>
      </c>
    </row>
    <row r="187" spans="1:9" x14ac:dyDescent="0.25">
      <c r="A187" s="66" t="s">
        <v>205</v>
      </c>
      <c r="B187" s="65">
        <v>0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29"/>
        <v>0</v>
      </c>
      <c r="H187" s="65">
        <f t="shared" si="29"/>
        <v>0</v>
      </c>
      <c r="I187" s="65">
        <f t="shared" si="30"/>
        <v>0</v>
      </c>
    </row>
    <row r="188" spans="1:9" x14ac:dyDescent="0.25">
      <c r="A188" s="66" t="s">
        <v>206</v>
      </c>
      <c r="B188" s="65">
        <v>0</v>
      </c>
      <c r="C188" s="65">
        <v>159504.03</v>
      </c>
      <c r="D188" s="65">
        <v>0</v>
      </c>
      <c r="E188" s="65">
        <v>0</v>
      </c>
      <c r="F188" s="65">
        <v>0</v>
      </c>
      <c r="G188" s="65">
        <f t="shared" si="29"/>
        <v>0</v>
      </c>
      <c r="H188" s="65">
        <f t="shared" si="29"/>
        <v>159504.03</v>
      </c>
      <c r="I188" s="65">
        <f t="shared" si="30"/>
        <v>159504.03</v>
      </c>
    </row>
    <row r="189" spans="1:9" x14ac:dyDescent="0.25">
      <c r="A189" s="66" t="s">
        <v>207</v>
      </c>
      <c r="B189" s="65">
        <v>0</v>
      </c>
      <c r="C189" s="65">
        <v>19277.39</v>
      </c>
      <c r="D189" s="65">
        <v>0</v>
      </c>
      <c r="E189" s="65">
        <v>0</v>
      </c>
      <c r="F189" s="65">
        <v>0</v>
      </c>
      <c r="G189" s="65">
        <f t="shared" si="29"/>
        <v>0</v>
      </c>
      <c r="H189" s="65">
        <f t="shared" si="29"/>
        <v>19277.39</v>
      </c>
      <c r="I189" s="65">
        <f t="shared" si="30"/>
        <v>19277.39</v>
      </c>
    </row>
    <row r="190" spans="1:9" x14ac:dyDescent="0.25">
      <c r="A190" s="66" t="s">
        <v>208</v>
      </c>
      <c r="B190" s="65">
        <v>0</v>
      </c>
      <c r="C190" s="65">
        <v>1400334.64</v>
      </c>
      <c r="D190" s="65">
        <v>0</v>
      </c>
      <c r="E190" s="65">
        <v>0</v>
      </c>
      <c r="F190" s="65">
        <v>0</v>
      </c>
      <c r="G190" s="65">
        <f t="shared" si="29"/>
        <v>0</v>
      </c>
      <c r="H190" s="65">
        <f t="shared" si="29"/>
        <v>1400334.64</v>
      </c>
      <c r="I190" s="65">
        <f t="shared" si="30"/>
        <v>1400334.64</v>
      </c>
    </row>
    <row r="191" spans="1:9" x14ac:dyDescent="0.25">
      <c r="A191" s="66" t="s">
        <v>209</v>
      </c>
      <c r="B191" s="65">
        <v>0</v>
      </c>
      <c r="C191" s="65">
        <v>71318.259999999995</v>
      </c>
      <c r="D191" s="65">
        <v>0</v>
      </c>
      <c r="E191" s="65">
        <v>0</v>
      </c>
      <c r="F191" s="65">
        <v>0</v>
      </c>
      <c r="G191" s="65">
        <f t="shared" si="29"/>
        <v>0</v>
      </c>
      <c r="H191" s="65">
        <f t="shared" si="29"/>
        <v>71318.259999999995</v>
      </c>
      <c r="I191" s="65">
        <f t="shared" si="30"/>
        <v>71318.259999999995</v>
      </c>
    </row>
    <row r="192" spans="1:9" x14ac:dyDescent="0.25">
      <c r="A192" s="66" t="s">
        <v>210</v>
      </c>
      <c r="B192" s="65">
        <v>0</v>
      </c>
      <c r="C192" s="65">
        <v>29372.78</v>
      </c>
      <c r="D192" s="65">
        <v>0</v>
      </c>
      <c r="E192" s="65">
        <v>0</v>
      </c>
      <c r="F192" s="65">
        <v>0</v>
      </c>
      <c r="G192" s="65">
        <f t="shared" si="29"/>
        <v>0</v>
      </c>
      <c r="H192" s="65">
        <f t="shared" si="29"/>
        <v>29372.78</v>
      </c>
      <c r="I192" s="65">
        <f t="shared" si="30"/>
        <v>29372.78</v>
      </c>
    </row>
    <row r="193" spans="1:9" x14ac:dyDescent="0.25">
      <c r="A193" s="66" t="s">
        <v>211</v>
      </c>
      <c r="B193" s="65">
        <v>0</v>
      </c>
      <c r="C193" s="65">
        <v>185854.28</v>
      </c>
      <c r="D193" s="65">
        <v>0</v>
      </c>
      <c r="E193" s="65">
        <v>0</v>
      </c>
      <c r="F193" s="65">
        <v>0</v>
      </c>
      <c r="G193" s="65">
        <f t="shared" si="29"/>
        <v>0</v>
      </c>
      <c r="H193" s="65">
        <f t="shared" si="29"/>
        <v>185854.28</v>
      </c>
      <c r="I193" s="65">
        <f t="shared" si="30"/>
        <v>185854.28</v>
      </c>
    </row>
    <row r="194" spans="1:9" x14ac:dyDescent="0.25">
      <c r="A194" s="66" t="s">
        <v>212</v>
      </c>
      <c r="B194" s="65">
        <v>0</v>
      </c>
      <c r="C194" s="65">
        <v>199737.32</v>
      </c>
      <c r="D194" s="65">
        <v>0</v>
      </c>
      <c r="E194" s="65">
        <v>0</v>
      </c>
      <c r="F194" s="65">
        <v>0</v>
      </c>
      <c r="G194" s="65">
        <f t="shared" si="29"/>
        <v>0</v>
      </c>
      <c r="H194" s="65">
        <f t="shared" si="29"/>
        <v>199737.32</v>
      </c>
      <c r="I194" s="65">
        <f t="shared" si="30"/>
        <v>199737.32</v>
      </c>
    </row>
    <row r="195" spans="1:9" x14ac:dyDescent="0.25">
      <c r="A195" s="66" t="s">
        <v>213</v>
      </c>
      <c r="B195" s="65">
        <v>0</v>
      </c>
      <c r="C195" s="65">
        <v>1123470.24</v>
      </c>
      <c r="D195" s="65">
        <v>0</v>
      </c>
      <c r="E195" s="65">
        <v>0</v>
      </c>
      <c r="F195" s="65">
        <v>0</v>
      </c>
      <c r="G195" s="65">
        <f t="shared" si="29"/>
        <v>0</v>
      </c>
      <c r="H195" s="65">
        <f t="shared" si="29"/>
        <v>1123470.24</v>
      </c>
      <c r="I195" s="65">
        <f t="shared" si="30"/>
        <v>1123470.24</v>
      </c>
    </row>
    <row r="196" spans="1:9" x14ac:dyDescent="0.25">
      <c r="A196" s="66" t="s">
        <v>214</v>
      </c>
      <c r="B196" s="65">
        <v>0</v>
      </c>
      <c r="C196" s="65">
        <v>17018.8</v>
      </c>
      <c r="D196" s="65">
        <v>0</v>
      </c>
      <c r="E196" s="65">
        <v>0</v>
      </c>
      <c r="F196" s="65">
        <v>0</v>
      </c>
      <c r="G196" s="65">
        <f t="shared" si="29"/>
        <v>0</v>
      </c>
      <c r="H196" s="65">
        <f t="shared" si="29"/>
        <v>17018.8</v>
      </c>
      <c r="I196" s="65">
        <f t="shared" si="30"/>
        <v>17018.8</v>
      </c>
    </row>
    <row r="197" spans="1:9" x14ac:dyDescent="0.25">
      <c r="A197" s="66" t="s">
        <v>215</v>
      </c>
      <c r="B197" s="65">
        <v>0</v>
      </c>
      <c r="C197" s="65">
        <v>7744.34</v>
      </c>
      <c r="D197" s="65">
        <v>0</v>
      </c>
      <c r="E197" s="65">
        <v>0</v>
      </c>
      <c r="F197" s="65">
        <v>0</v>
      </c>
      <c r="G197" s="65">
        <f t="shared" si="29"/>
        <v>0</v>
      </c>
      <c r="H197" s="65">
        <f t="shared" si="29"/>
        <v>7744.34</v>
      </c>
      <c r="I197" s="65">
        <f t="shared" si="30"/>
        <v>7744.34</v>
      </c>
    </row>
    <row r="198" spans="1:9" x14ac:dyDescent="0.25">
      <c r="A198" s="66" t="s">
        <v>216</v>
      </c>
      <c r="B198" s="65">
        <v>0</v>
      </c>
      <c r="C198" s="65">
        <v>10620.69</v>
      </c>
      <c r="D198" s="65">
        <v>0</v>
      </c>
      <c r="E198" s="65">
        <v>0</v>
      </c>
      <c r="F198" s="65">
        <v>0</v>
      </c>
      <c r="G198" s="65">
        <f t="shared" si="29"/>
        <v>0</v>
      </c>
      <c r="H198" s="65">
        <f t="shared" si="29"/>
        <v>10620.69</v>
      </c>
      <c r="I198" s="65">
        <f t="shared" si="30"/>
        <v>10620.69</v>
      </c>
    </row>
    <row r="199" spans="1:9" x14ac:dyDescent="0.25">
      <c r="A199" s="66" t="s">
        <v>217</v>
      </c>
      <c r="B199" s="65">
        <v>0</v>
      </c>
      <c r="C199" s="65">
        <v>692742.79</v>
      </c>
      <c r="D199" s="65">
        <v>0</v>
      </c>
      <c r="E199" s="65">
        <v>0</v>
      </c>
      <c r="F199" s="65">
        <v>0</v>
      </c>
      <c r="G199" s="65">
        <f t="shared" si="29"/>
        <v>0</v>
      </c>
      <c r="H199" s="65">
        <f t="shared" si="29"/>
        <v>692742.79</v>
      </c>
      <c r="I199" s="65">
        <f t="shared" si="30"/>
        <v>692742.79</v>
      </c>
    </row>
    <row r="200" spans="1:9" x14ac:dyDescent="0.25">
      <c r="A200" s="66" t="s">
        <v>218</v>
      </c>
      <c r="B200" s="65">
        <v>0</v>
      </c>
      <c r="C200" s="65">
        <v>96862.27</v>
      </c>
      <c r="D200" s="65">
        <v>0</v>
      </c>
      <c r="E200" s="65">
        <v>0</v>
      </c>
      <c r="F200" s="65">
        <v>0</v>
      </c>
      <c r="G200" s="65">
        <f t="shared" si="29"/>
        <v>0</v>
      </c>
      <c r="H200" s="65">
        <f t="shared" si="29"/>
        <v>96862.27</v>
      </c>
      <c r="I200" s="65">
        <f t="shared" si="30"/>
        <v>96862.27</v>
      </c>
    </row>
    <row r="201" spans="1:9" x14ac:dyDescent="0.25">
      <c r="A201" s="66" t="s">
        <v>219</v>
      </c>
      <c r="B201" s="65">
        <v>0</v>
      </c>
      <c r="C201" s="65">
        <v>14889.55</v>
      </c>
      <c r="D201" s="65">
        <v>0</v>
      </c>
      <c r="E201" s="65">
        <v>0</v>
      </c>
      <c r="F201" s="65">
        <v>0</v>
      </c>
      <c r="G201" s="65">
        <f t="shared" si="29"/>
        <v>0</v>
      </c>
      <c r="H201" s="65">
        <f t="shared" si="29"/>
        <v>14889.55</v>
      </c>
      <c r="I201" s="65">
        <f t="shared" si="30"/>
        <v>14889.55</v>
      </c>
    </row>
    <row r="202" spans="1:9" x14ac:dyDescent="0.25">
      <c r="A202" s="66" t="s">
        <v>220</v>
      </c>
      <c r="B202" s="65">
        <v>0</v>
      </c>
      <c r="C202" s="65">
        <v>391374.94</v>
      </c>
      <c r="D202" s="65">
        <v>0</v>
      </c>
      <c r="E202" s="65">
        <v>0</v>
      </c>
      <c r="F202" s="65">
        <v>0</v>
      </c>
      <c r="G202" s="65">
        <f t="shared" si="29"/>
        <v>0</v>
      </c>
      <c r="H202" s="65">
        <f t="shared" si="29"/>
        <v>391374.94</v>
      </c>
      <c r="I202" s="65">
        <f t="shared" si="30"/>
        <v>391374.94</v>
      </c>
    </row>
    <row r="203" spans="1:9" x14ac:dyDescent="0.25">
      <c r="A203" s="66" t="s">
        <v>221</v>
      </c>
      <c r="B203" s="65">
        <v>0</v>
      </c>
      <c r="C203" s="65">
        <v>50958.42</v>
      </c>
      <c r="D203" s="65">
        <v>0</v>
      </c>
      <c r="E203" s="65">
        <v>0</v>
      </c>
      <c r="F203" s="65">
        <v>0</v>
      </c>
      <c r="G203" s="65">
        <f t="shared" si="29"/>
        <v>0</v>
      </c>
      <c r="H203" s="65">
        <f t="shared" si="29"/>
        <v>50958.42</v>
      </c>
      <c r="I203" s="65">
        <f t="shared" si="30"/>
        <v>50958.42</v>
      </c>
    </row>
    <row r="204" spans="1:9" x14ac:dyDescent="0.25">
      <c r="A204" s="66" t="s">
        <v>222</v>
      </c>
      <c r="B204" s="63">
        <v>0</v>
      </c>
      <c r="C204" s="63">
        <v>47770.96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47770.96</v>
      </c>
      <c r="I204" s="63">
        <f t="shared" si="30"/>
        <v>47770.96</v>
      </c>
    </row>
    <row r="205" spans="1:9" x14ac:dyDescent="0.25">
      <c r="A205" s="66" t="s">
        <v>223</v>
      </c>
      <c r="B205" s="65">
        <f>SUM(B169:B204)</f>
        <v>5837084.6600000011</v>
      </c>
      <c r="C205" s="65">
        <f t="shared" ref="C205:I205" si="31">SUM(C169:C204)</f>
        <v>4518851.6999999993</v>
      </c>
      <c r="D205" s="65">
        <f t="shared" si="31"/>
        <v>0</v>
      </c>
      <c r="E205" s="65">
        <f t="shared" si="31"/>
        <v>0</v>
      </c>
      <c r="F205" s="65">
        <f t="shared" si="31"/>
        <v>0</v>
      </c>
      <c r="G205" s="65">
        <f t="shared" si="31"/>
        <v>5837084.6600000011</v>
      </c>
      <c r="H205" s="65">
        <f t="shared" si="31"/>
        <v>4518851.6999999993</v>
      </c>
      <c r="I205" s="65">
        <f t="shared" si="31"/>
        <v>10355936.360000003</v>
      </c>
    </row>
    <row r="206" spans="1:9" x14ac:dyDescent="0.25">
      <c r="A206" s="67" t="s">
        <v>224</v>
      </c>
      <c r="B206" s="65"/>
      <c r="C206" s="65"/>
      <c r="D206" s="65"/>
      <c r="E206" s="65"/>
      <c r="F206" s="65"/>
      <c r="G206" s="65"/>
      <c r="H206" s="65"/>
      <c r="I206" s="65"/>
    </row>
    <row r="207" spans="1:9" x14ac:dyDescent="0.25">
      <c r="A207" s="66" t="s">
        <v>225</v>
      </c>
      <c r="B207" s="65">
        <v>0</v>
      </c>
      <c r="C207" s="65">
        <v>0</v>
      </c>
      <c r="D207" s="65">
        <v>21560.58</v>
      </c>
      <c r="E207" s="65">
        <v>12515.94</v>
      </c>
      <c r="F207" s="65">
        <v>9044.64</v>
      </c>
      <c r="G207" s="65">
        <f>B207+E207</f>
        <v>12515.94</v>
      </c>
      <c r="H207" s="65">
        <f t="shared" ref="H207:H211" si="32">C207+F207</f>
        <v>9044.64</v>
      </c>
      <c r="I207" s="65">
        <f t="shared" ref="I207:I210" si="33">SUM(G207:H207)</f>
        <v>21560.58</v>
      </c>
    </row>
    <row r="208" spans="1:9" x14ac:dyDescent="0.25">
      <c r="A208" s="66" t="s">
        <v>226</v>
      </c>
      <c r="B208" s="80">
        <v>894858.73</v>
      </c>
      <c r="C208" s="80">
        <v>653723.38</v>
      </c>
      <c r="D208" s="80">
        <v>176868.63</v>
      </c>
      <c r="E208" s="80">
        <v>110029.98</v>
      </c>
      <c r="F208" s="80">
        <v>66838.649999999994</v>
      </c>
      <c r="G208" s="65">
        <f t="shared" ref="G208:G211" si="34">B208+E208</f>
        <v>1004888.71</v>
      </c>
      <c r="H208" s="65">
        <f t="shared" si="32"/>
        <v>720562.03</v>
      </c>
      <c r="I208" s="65">
        <f t="shared" si="33"/>
        <v>1725450.74</v>
      </c>
    </row>
    <row r="209" spans="1:9" x14ac:dyDescent="0.25">
      <c r="A209" s="66" t="s">
        <v>227</v>
      </c>
      <c r="B209" s="80">
        <v>283898.89</v>
      </c>
      <c r="C209" s="80">
        <v>138562.54999999999</v>
      </c>
      <c r="D209" s="80">
        <v>3065823.53</v>
      </c>
      <c r="E209" s="80">
        <v>1779710.53</v>
      </c>
      <c r="F209" s="80">
        <v>1286113</v>
      </c>
      <c r="G209" s="65">
        <f t="shared" si="34"/>
        <v>2063609.42</v>
      </c>
      <c r="H209" s="65">
        <f t="shared" si="32"/>
        <v>1424675.55</v>
      </c>
      <c r="I209" s="65">
        <f t="shared" si="33"/>
        <v>3488284.9699999997</v>
      </c>
    </row>
    <row r="210" spans="1:9" x14ac:dyDescent="0.25">
      <c r="A210" s="66" t="s">
        <v>228</v>
      </c>
      <c r="B210" s="65">
        <v>962171.57</v>
      </c>
      <c r="C210" s="65">
        <v>79057.39</v>
      </c>
      <c r="D210" s="65">
        <v>7200</v>
      </c>
      <c r="E210" s="65">
        <v>4765.68</v>
      </c>
      <c r="F210" s="65">
        <v>2434.3200000000002</v>
      </c>
      <c r="G210" s="65">
        <f t="shared" si="34"/>
        <v>966937.25</v>
      </c>
      <c r="H210" s="65">
        <f t="shared" si="32"/>
        <v>81491.710000000006</v>
      </c>
      <c r="I210" s="65">
        <f t="shared" si="33"/>
        <v>1048428.96</v>
      </c>
    </row>
    <row r="211" spans="1:9" x14ac:dyDescent="0.25">
      <c r="A211" s="66" t="s">
        <v>229</v>
      </c>
      <c r="B211" s="63">
        <v>0</v>
      </c>
      <c r="C211" s="63">
        <v>0</v>
      </c>
      <c r="D211" s="63">
        <v>0</v>
      </c>
      <c r="E211" s="63">
        <v>0</v>
      </c>
      <c r="F211" s="63">
        <v>0</v>
      </c>
      <c r="G211" s="63">
        <f t="shared" si="34"/>
        <v>0</v>
      </c>
      <c r="H211" s="63">
        <f t="shared" si="32"/>
        <v>0</v>
      </c>
      <c r="I211" s="63">
        <f>SUM(G211:H211)</f>
        <v>0</v>
      </c>
    </row>
    <row r="212" spans="1:9" x14ac:dyDescent="0.25">
      <c r="A212" s="66" t="s">
        <v>230</v>
      </c>
      <c r="B212" s="65">
        <f>SUM(B207:B211)</f>
        <v>2140929.19</v>
      </c>
      <c r="C212" s="65">
        <f t="shared" ref="C212:I212" si="35">SUM(C207:C211)</f>
        <v>871343.32</v>
      </c>
      <c r="D212" s="65">
        <f t="shared" si="35"/>
        <v>3271452.7399999998</v>
      </c>
      <c r="E212" s="65">
        <f t="shared" si="35"/>
        <v>1907022.13</v>
      </c>
      <c r="F212" s="65">
        <f t="shared" si="35"/>
        <v>1364430.61</v>
      </c>
      <c r="G212" s="65">
        <f t="shared" si="35"/>
        <v>4047951.32</v>
      </c>
      <c r="H212" s="65">
        <f t="shared" si="35"/>
        <v>2235773.9300000002</v>
      </c>
      <c r="I212" s="65">
        <f t="shared" si="35"/>
        <v>6283725.25</v>
      </c>
    </row>
    <row r="213" spans="1:9" x14ac:dyDescent="0.25">
      <c r="A213" s="67" t="s">
        <v>231</v>
      </c>
      <c r="B213" s="65"/>
      <c r="C213" s="65"/>
      <c r="D213" s="65"/>
      <c r="E213" s="65"/>
      <c r="F213" s="65"/>
      <c r="G213" s="65"/>
      <c r="H213" s="65"/>
      <c r="I213" s="65"/>
    </row>
    <row r="214" spans="1:9" x14ac:dyDescent="0.25">
      <c r="A214" s="66" t="s">
        <v>232</v>
      </c>
      <c r="B214" s="65">
        <v>1331130.3899999999</v>
      </c>
      <c r="C214" s="65">
        <v>123529.93</v>
      </c>
      <c r="D214" s="65">
        <v>133905.92000000001</v>
      </c>
      <c r="E214" s="65">
        <v>77732.429999999993</v>
      </c>
      <c r="F214" s="65">
        <v>56173.49</v>
      </c>
      <c r="G214" s="65">
        <f t="shared" ref="G214:H220" si="36">B214+E214</f>
        <v>1408862.8199999998</v>
      </c>
      <c r="H214" s="65">
        <f t="shared" si="36"/>
        <v>179703.41999999998</v>
      </c>
      <c r="I214" s="65">
        <f t="shared" ref="I214:I220" si="37">SUM(G214:H214)</f>
        <v>1588566.2399999998</v>
      </c>
    </row>
    <row r="215" spans="1:9" x14ac:dyDescent="0.25">
      <c r="A215" s="66" t="s">
        <v>233</v>
      </c>
      <c r="B215" s="65">
        <v>130564.82</v>
      </c>
      <c r="C215" s="65">
        <v>22818.95</v>
      </c>
      <c r="D215" s="65">
        <v>203557.76000000001</v>
      </c>
      <c r="E215" s="65">
        <v>118165.28</v>
      </c>
      <c r="F215" s="65">
        <v>85392.48</v>
      </c>
      <c r="G215" s="65">
        <f t="shared" si="36"/>
        <v>248730.1</v>
      </c>
      <c r="H215" s="65">
        <f t="shared" si="36"/>
        <v>108211.43</v>
      </c>
      <c r="I215" s="65">
        <f t="shared" si="37"/>
        <v>356941.53</v>
      </c>
    </row>
    <row r="216" spans="1:9" x14ac:dyDescent="0.25">
      <c r="A216" s="66" t="s">
        <v>234</v>
      </c>
      <c r="B216" s="65">
        <v>0</v>
      </c>
      <c r="C216" s="65">
        <v>0</v>
      </c>
      <c r="D216" s="65">
        <v>105.66</v>
      </c>
      <c r="E216" s="65">
        <v>61.34</v>
      </c>
      <c r="F216" s="65">
        <v>44.32</v>
      </c>
      <c r="G216" s="65">
        <f t="shared" si="36"/>
        <v>61.34</v>
      </c>
      <c r="H216" s="65">
        <f t="shared" si="36"/>
        <v>44.32</v>
      </c>
      <c r="I216" s="65">
        <f t="shared" si="37"/>
        <v>105.66</v>
      </c>
    </row>
    <row r="217" spans="1:9" x14ac:dyDescent="0.25">
      <c r="A217" s="66" t="s">
        <v>235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f t="shared" si="36"/>
        <v>0</v>
      </c>
      <c r="H217" s="65">
        <f t="shared" si="36"/>
        <v>0</v>
      </c>
      <c r="I217" s="65">
        <f t="shared" si="37"/>
        <v>0</v>
      </c>
    </row>
    <row r="218" spans="1:9" x14ac:dyDescent="0.25">
      <c r="A218" s="66" t="s">
        <v>236</v>
      </c>
      <c r="B218" s="65">
        <v>50534.93</v>
      </c>
      <c r="C218" s="65">
        <v>0</v>
      </c>
      <c r="D218" s="65">
        <v>-11661.06</v>
      </c>
      <c r="E218" s="65">
        <v>-6769.23</v>
      </c>
      <c r="F218" s="65">
        <v>-4891.83</v>
      </c>
      <c r="G218" s="65">
        <f t="shared" si="36"/>
        <v>43765.7</v>
      </c>
      <c r="H218" s="65">
        <f t="shared" si="36"/>
        <v>-4891.83</v>
      </c>
      <c r="I218" s="65">
        <f t="shared" si="37"/>
        <v>38873.869999999995</v>
      </c>
    </row>
    <row r="219" spans="1:9" x14ac:dyDescent="0.25">
      <c r="A219" s="66" t="s">
        <v>237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f t="shared" si="36"/>
        <v>0</v>
      </c>
      <c r="H219" s="65">
        <f t="shared" si="36"/>
        <v>0</v>
      </c>
      <c r="I219" s="65">
        <f t="shared" si="37"/>
        <v>0</v>
      </c>
    </row>
    <row r="220" spans="1:9" x14ac:dyDescent="0.25">
      <c r="A220" s="66" t="s">
        <v>238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</row>
    <row r="221" spans="1:9" x14ac:dyDescent="0.25">
      <c r="A221" s="66" t="s">
        <v>239</v>
      </c>
      <c r="B221" s="65">
        <f>SUM(B214:B220)</f>
        <v>1512230.14</v>
      </c>
      <c r="C221" s="65">
        <f t="shared" ref="C221:I221" si="38">SUM(C214:C220)</f>
        <v>146348.88</v>
      </c>
      <c r="D221" s="65">
        <f t="shared" si="38"/>
        <v>325908.28000000003</v>
      </c>
      <c r="E221" s="65">
        <f t="shared" si="38"/>
        <v>189189.81999999998</v>
      </c>
      <c r="F221" s="65">
        <f t="shared" si="38"/>
        <v>136718.46000000002</v>
      </c>
      <c r="G221" s="65">
        <f t="shared" si="38"/>
        <v>1701419.96</v>
      </c>
      <c r="H221" s="65">
        <f t="shared" si="38"/>
        <v>283067.33999999997</v>
      </c>
      <c r="I221" s="65">
        <f t="shared" si="38"/>
        <v>1984487.2999999998</v>
      </c>
    </row>
    <row r="222" spans="1:9" x14ac:dyDescent="0.25">
      <c r="A222" s="67" t="s">
        <v>240</v>
      </c>
      <c r="B222" s="65"/>
      <c r="C222" s="65"/>
      <c r="D222" s="65"/>
      <c r="E222" s="65"/>
      <c r="F222" s="65"/>
      <c r="G222" s="65"/>
      <c r="H222" s="65"/>
      <c r="I222" s="65"/>
    </row>
    <row r="223" spans="1:9" x14ac:dyDescent="0.25">
      <c r="A223" s="72" t="s">
        <v>241</v>
      </c>
      <c r="B223" s="63">
        <v>5792118.6699999999</v>
      </c>
      <c r="C223" s="63">
        <v>462428.34</v>
      </c>
      <c r="D223" s="63">
        <v>0</v>
      </c>
      <c r="E223" s="63">
        <v>0</v>
      </c>
      <c r="F223" s="63">
        <v>0</v>
      </c>
      <c r="G223" s="63">
        <f t="shared" ref="G223:H223" si="39">B223+E223</f>
        <v>5792118.6699999999</v>
      </c>
      <c r="H223" s="63">
        <f t="shared" si="39"/>
        <v>462428.34</v>
      </c>
      <c r="I223" s="63">
        <f t="shared" ref="I223" si="40">SUM(G223:H223)</f>
        <v>6254547.0099999998</v>
      </c>
    </row>
    <row r="224" spans="1:9" x14ac:dyDescent="0.25">
      <c r="A224" s="66" t="s">
        <v>242</v>
      </c>
      <c r="B224" s="65">
        <f>SUM(B223)</f>
        <v>5792118.6699999999</v>
      </c>
      <c r="C224" s="65">
        <f t="shared" ref="C224:I224" si="41">SUM(C223)</f>
        <v>462428.34</v>
      </c>
      <c r="D224" s="65">
        <f t="shared" si="41"/>
        <v>0</v>
      </c>
      <c r="E224" s="65">
        <f t="shared" si="41"/>
        <v>0</v>
      </c>
      <c r="F224" s="65">
        <f t="shared" si="41"/>
        <v>0</v>
      </c>
      <c r="G224" s="65">
        <f t="shared" si="41"/>
        <v>5792118.6699999999</v>
      </c>
      <c r="H224" s="65">
        <f t="shared" si="41"/>
        <v>462428.34</v>
      </c>
      <c r="I224" s="65">
        <f t="shared" si="41"/>
        <v>6254547.0099999998</v>
      </c>
    </row>
    <row r="225" spans="1:9" x14ac:dyDescent="0.25">
      <c r="A225" s="67" t="s">
        <v>243</v>
      </c>
      <c r="B225" s="68"/>
      <c r="C225" s="68"/>
      <c r="D225" s="68"/>
      <c r="E225" s="68"/>
      <c r="F225" s="68"/>
      <c r="G225" s="68"/>
      <c r="H225" s="68"/>
      <c r="I225" s="68"/>
    </row>
    <row r="226" spans="1:9" x14ac:dyDescent="0.25">
      <c r="A226" s="66" t="s">
        <v>244</v>
      </c>
      <c r="B226" s="65">
        <v>426378.55</v>
      </c>
      <c r="C226" s="65">
        <v>53386.76</v>
      </c>
      <c r="D226" s="65">
        <v>5984298.0300000003</v>
      </c>
      <c r="E226" s="65">
        <v>3961001.07</v>
      </c>
      <c r="F226" s="65">
        <v>2023296.96</v>
      </c>
      <c r="G226" s="65">
        <f t="shared" ref="G226:H238" si="42">B226+E226</f>
        <v>4387379.62</v>
      </c>
      <c r="H226" s="65">
        <f t="shared" si="42"/>
        <v>2076683.72</v>
      </c>
      <c r="I226" s="65">
        <f t="shared" ref="I226:I238" si="43">SUM(G226:H226)</f>
        <v>6464063.3399999999</v>
      </c>
    </row>
    <row r="227" spans="1:9" x14ac:dyDescent="0.25">
      <c r="A227" s="66" t="s">
        <v>245</v>
      </c>
      <c r="B227" s="65">
        <v>41552.04</v>
      </c>
      <c r="C227" s="65">
        <v>39653.53</v>
      </c>
      <c r="D227" s="65">
        <v>1186612.2</v>
      </c>
      <c r="E227" s="65">
        <v>785410.15</v>
      </c>
      <c r="F227" s="65">
        <v>401202.05</v>
      </c>
      <c r="G227" s="65">
        <f t="shared" si="42"/>
        <v>826962.19000000006</v>
      </c>
      <c r="H227" s="65">
        <f t="shared" si="42"/>
        <v>440855.57999999996</v>
      </c>
      <c r="I227" s="65">
        <f t="shared" si="43"/>
        <v>1267817.77</v>
      </c>
    </row>
    <row r="228" spans="1:9" x14ac:dyDescent="0.25">
      <c r="A228" s="66" t="s">
        <v>246</v>
      </c>
      <c r="B228" s="65">
        <v>-13904.46</v>
      </c>
      <c r="C228" s="65">
        <v>-7102.44</v>
      </c>
      <c r="D228" s="65">
        <v>-2926789.19</v>
      </c>
      <c r="E228" s="65">
        <v>-1937241.76</v>
      </c>
      <c r="F228" s="65">
        <v>-989547.43</v>
      </c>
      <c r="G228" s="65">
        <f t="shared" si="42"/>
        <v>-1951146.22</v>
      </c>
      <c r="H228" s="65">
        <f t="shared" si="42"/>
        <v>-996649.87</v>
      </c>
      <c r="I228" s="65">
        <f t="shared" si="43"/>
        <v>-2947796.09</v>
      </c>
    </row>
    <row r="229" spans="1:9" x14ac:dyDescent="0.25">
      <c r="A229" s="66" t="s">
        <v>247</v>
      </c>
      <c r="B229" s="65">
        <v>144444.07999999999</v>
      </c>
      <c r="C229" s="65">
        <v>13403.35</v>
      </c>
      <c r="D229" s="65">
        <v>1074765.01</v>
      </c>
      <c r="E229" s="65">
        <v>711386.95</v>
      </c>
      <c r="F229" s="65">
        <v>363378.06</v>
      </c>
      <c r="G229" s="65">
        <f t="shared" si="42"/>
        <v>855831.02999999991</v>
      </c>
      <c r="H229" s="65">
        <f t="shared" si="42"/>
        <v>376781.41</v>
      </c>
      <c r="I229" s="65">
        <f t="shared" si="43"/>
        <v>1232612.44</v>
      </c>
    </row>
    <row r="230" spans="1:9" x14ac:dyDescent="0.25">
      <c r="A230" s="66" t="s">
        <v>248</v>
      </c>
      <c r="B230" s="65">
        <v>384439.62</v>
      </c>
      <c r="C230" s="65">
        <v>7476.66</v>
      </c>
      <c r="D230" s="65">
        <v>9363.82</v>
      </c>
      <c r="E230" s="65">
        <v>5653.87</v>
      </c>
      <c r="F230" s="65">
        <v>3709.95</v>
      </c>
      <c r="G230" s="65">
        <f t="shared" si="42"/>
        <v>390093.49</v>
      </c>
      <c r="H230" s="65">
        <f t="shared" si="42"/>
        <v>11186.61</v>
      </c>
      <c r="I230" s="65">
        <f t="shared" si="43"/>
        <v>401280.1</v>
      </c>
    </row>
    <row r="231" spans="1:9" x14ac:dyDescent="0.25">
      <c r="A231" s="66" t="s">
        <v>249</v>
      </c>
      <c r="B231" s="65">
        <v>68030.34</v>
      </c>
      <c r="C231" s="65">
        <v>43679.89</v>
      </c>
      <c r="D231" s="65">
        <v>694401.17</v>
      </c>
      <c r="E231" s="65">
        <v>403099.83</v>
      </c>
      <c r="F231" s="65">
        <v>291301.34000000003</v>
      </c>
      <c r="G231" s="65">
        <f t="shared" si="42"/>
        <v>471130.17000000004</v>
      </c>
      <c r="H231" s="65">
        <f t="shared" si="42"/>
        <v>334981.23000000004</v>
      </c>
      <c r="I231" s="65">
        <f t="shared" si="43"/>
        <v>806111.40000000014</v>
      </c>
    </row>
    <row r="232" spans="1:9" x14ac:dyDescent="0.25">
      <c r="A232" s="66" t="s">
        <v>250</v>
      </c>
      <c r="B232" s="65">
        <v>1340251.8</v>
      </c>
      <c r="C232" s="65">
        <v>571743.43000000005</v>
      </c>
      <c r="D232" s="65">
        <v>1016936.12</v>
      </c>
      <c r="E232" s="65">
        <v>644208.06000000006</v>
      </c>
      <c r="F232" s="65">
        <v>372728.06</v>
      </c>
      <c r="G232" s="65">
        <f t="shared" si="42"/>
        <v>1984459.86</v>
      </c>
      <c r="H232" s="65">
        <f t="shared" si="42"/>
        <v>944471.49</v>
      </c>
      <c r="I232" s="65">
        <f t="shared" si="43"/>
        <v>2928931.35</v>
      </c>
    </row>
    <row r="233" spans="1:9" x14ac:dyDescent="0.25">
      <c r="A233" s="66" t="s">
        <v>251</v>
      </c>
      <c r="B233" s="65">
        <v>686393.23</v>
      </c>
      <c r="C233" s="65">
        <v>81718.600000000006</v>
      </c>
      <c r="D233" s="65">
        <v>62664.24</v>
      </c>
      <c r="E233" s="65">
        <v>41477.46</v>
      </c>
      <c r="F233" s="65">
        <v>21186.78</v>
      </c>
      <c r="G233" s="65">
        <f t="shared" si="42"/>
        <v>727870.69</v>
      </c>
      <c r="H233" s="65">
        <f t="shared" si="42"/>
        <v>102905.38</v>
      </c>
      <c r="I233" s="65">
        <f t="shared" si="43"/>
        <v>830776.07</v>
      </c>
    </row>
    <row r="234" spans="1:9" x14ac:dyDescent="0.25">
      <c r="A234" s="66" t="s">
        <v>252</v>
      </c>
      <c r="B234" s="65">
        <v>12144.61</v>
      </c>
      <c r="C234" s="65">
        <v>0</v>
      </c>
      <c r="D234" s="65">
        <v>0</v>
      </c>
      <c r="E234" s="65">
        <v>0</v>
      </c>
      <c r="F234" s="65">
        <v>0</v>
      </c>
      <c r="G234" s="65">
        <f t="shared" si="42"/>
        <v>12144.61</v>
      </c>
      <c r="H234" s="65">
        <f t="shared" si="42"/>
        <v>0</v>
      </c>
      <c r="I234" s="65">
        <f t="shared" si="43"/>
        <v>12144.61</v>
      </c>
    </row>
    <row r="235" spans="1:9" x14ac:dyDescent="0.25">
      <c r="A235" s="66" t="s">
        <v>253</v>
      </c>
      <c r="B235" s="65">
        <v>57728.53</v>
      </c>
      <c r="C235" s="65">
        <v>39808.89</v>
      </c>
      <c r="D235" s="65">
        <v>924137.87</v>
      </c>
      <c r="E235" s="65">
        <v>611686.92000000004</v>
      </c>
      <c r="F235" s="65">
        <v>312450.95</v>
      </c>
      <c r="G235" s="65">
        <f t="shared" si="42"/>
        <v>669415.45000000007</v>
      </c>
      <c r="H235" s="65">
        <f t="shared" si="42"/>
        <v>352259.84000000003</v>
      </c>
      <c r="I235" s="65">
        <f t="shared" si="43"/>
        <v>1021675.29</v>
      </c>
    </row>
    <row r="236" spans="1:9" x14ac:dyDescent="0.25">
      <c r="A236" s="66" t="s">
        <v>254</v>
      </c>
      <c r="B236" s="65">
        <v>19506.919999999998</v>
      </c>
      <c r="C236" s="65">
        <v>0</v>
      </c>
      <c r="D236" s="65">
        <v>776840.47</v>
      </c>
      <c r="E236" s="65">
        <v>514190.72</v>
      </c>
      <c r="F236" s="65">
        <v>262649.75</v>
      </c>
      <c r="G236" s="65">
        <f t="shared" si="42"/>
        <v>533697.64</v>
      </c>
      <c r="H236" s="65">
        <f t="shared" si="42"/>
        <v>262649.75</v>
      </c>
      <c r="I236" s="65">
        <f t="shared" si="43"/>
        <v>796347.39</v>
      </c>
    </row>
    <row r="237" spans="1:9" x14ac:dyDescent="0.25">
      <c r="A237" s="66" t="s">
        <v>255</v>
      </c>
      <c r="B237" s="65">
        <v>0</v>
      </c>
      <c r="C237" s="65">
        <v>82701.240000000005</v>
      </c>
      <c r="D237" s="65">
        <v>0</v>
      </c>
      <c r="E237" s="65">
        <v>0</v>
      </c>
      <c r="F237" s="65">
        <v>0</v>
      </c>
      <c r="G237" s="65">
        <f t="shared" si="42"/>
        <v>0</v>
      </c>
      <c r="H237" s="65">
        <f t="shared" si="42"/>
        <v>82701.240000000005</v>
      </c>
      <c r="I237" s="65">
        <f t="shared" si="43"/>
        <v>82701.240000000005</v>
      </c>
    </row>
    <row r="238" spans="1:9" x14ac:dyDescent="0.25">
      <c r="A238" s="66" t="s">
        <v>256</v>
      </c>
      <c r="B238" s="63">
        <v>102015.99</v>
      </c>
      <c r="C238" s="63">
        <v>0</v>
      </c>
      <c r="D238" s="63">
        <v>2057713.73</v>
      </c>
      <c r="E238" s="63">
        <v>1362000.71</v>
      </c>
      <c r="F238" s="63">
        <v>695713.02</v>
      </c>
      <c r="G238" s="63">
        <f t="shared" si="42"/>
        <v>1464016.7</v>
      </c>
      <c r="H238" s="63">
        <f t="shared" si="42"/>
        <v>695713.02</v>
      </c>
      <c r="I238" s="63">
        <f t="shared" si="43"/>
        <v>2159729.7199999997</v>
      </c>
    </row>
    <row r="239" spans="1:9" x14ac:dyDescent="0.25">
      <c r="A239" s="66" t="s">
        <v>257</v>
      </c>
      <c r="B239" s="80">
        <f>SUM(B226:B238)</f>
        <v>3268981.2499999995</v>
      </c>
      <c r="C239" s="80">
        <f t="shared" ref="C239:I239" si="44">SUM(C226:C238)</f>
        <v>926469.91</v>
      </c>
      <c r="D239" s="80">
        <f t="shared" si="44"/>
        <v>10860943.470000003</v>
      </c>
      <c r="E239" s="80">
        <f t="shared" si="44"/>
        <v>7102873.9799999995</v>
      </c>
      <c r="F239" s="80">
        <f t="shared" si="44"/>
        <v>3758069.4899999998</v>
      </c>
      <c r="G239" s="80">
        <f t="shared" si="44"/>
        <v>10371855.23</v>
      </c>
      <c r="H239" s="80">
        <f t="shared" si="44"/>
        <v>4684539.4000000004</v>
      </c>
      <c r="I239" s="80">
        <f t="shared" si="44"/>
        <v>15056394.629999999</v>
      </c>
    </row>
    <row r="240" spans="1:9" ht="15.75" thickBot="1" x14ac:dyDescent="0.3">
      <c r="A240" s="66" t="s">
        <v>258</v>
      </c>
      <c r="B240" s="70">
        <f>B137+B167+B205+B212+B221+B224+B239</f>
        <v>30737202.5</v>
      </c>
      <c r="C240" s="70">
        <f t="shared" ref="C240:I240" si="45">C137+C167+C205+C212+C221+C224+C239</f>
        <v>7434160.4699999997</v>
      </c>
      <c r="D240" s="70">
        <f t="shared" si="45"/>
        <v>14458304.490000002</v>
      </c>
      <c r="E240" s="70">
        <f t="shared" si="45"/>
        <v>9199085.9299999997</v>
      </c>
      <c r="F240" s="70">
        <f t="shared" si="45"/>
        <v>5259218.5599999996</v>
      </c>
      <c r="G240" s="70">
        <f t="shared" si="45"/>
        <v>39936288.430000007</v>
      </c>
      <c r="H240" s="70">
        <f t="shared" si="45"/>
        <v>12693379.029999999</v>
      </c>
      <c r="I240" s="70">
        <f t="shared" si="45"/>
        <v>52629667.460000008</v>
      </c>
    </row>
    <row r="241" spans="1:9" ht="15.75" thickTop="1" x14ac:dyDescent="0.25">
      <c r="A241" s="64"/>
      <c r="B241" s="69"/>
      <c r="C241" s="69"/>
      <c r="D241" s="69"/>
      <c r="E241" s="69"/>
      <c r="F241" s="69"/>
      <c r="G241" s="69"/>
      <c r="H241" s="69"/>
      <c r="I241" s="69"/>
    </row>
    <row r="242" spans="1:9" x14ac:dyDescent="0.25">
      <c r="A242" s="66" t="s">
        <v>259</v>
      </c>
      <c r="B242" s="68"/>
      <c r="C242" s="68"/>
      <c r="D242" s="68"/>
      <c r="E242" s="68"/>
      <c r="F242" s="68"/>
      <c r="G242" s="68"/>
      <c r="H242" s="68"/>
      <c r="I242" s="68"/>
    </row>
    <row r="243" spans="1:9" x14ac:dyDescent="0.25">
      <c r="A243" s="67" t="s">
        <v>260</v>
      </c>
      <c r="B243" s="68"/>
      <c r="C243" s="68"/>
      <c r="D243" s="68"/>
      <c r="E243" s="68"/>
      <c r="F243" s="68"/>
      <c r="G243" s="68"/>
      <c r="H243" s="68"/>
      <c r="I243" s="68"/>
    </row>
    <row r="244" spans="1:9" x14ac:dyDescent="0.25">
      <c r="A244" s="66" t="s">
        <v>261</v>
      </c>
      <c r="B244" s="65">
        <v>27376112.75</v>
      </c>
      <c r="C244" s="65">
        <v>9671256.8300000001</v>
      </c>
      <c r="D244" s="65">
        <v>2381686.69</v>
      </c>
      <c r="E244" s="65">
        <v>1576438.42</v>
      </c>
      <c r="F244" s="65">
        <v>805248.27</v>
      </c>
      <c r="G244" s="65">
        <f t="shared" ref="G244:H245" si="46">B244+E244</f>
        <v>28952551.170000002</v>
      </c>
      <c r="H244" s="65">
        <f t="shared" si="46"/>
        <v>10476505.1</v>
      </c>
      <c r="I244" s="65">
        <f t="shared" ref="I244" si="47">SUM(G244:H244)</f>
        <v>39429056.270000003</v>
      </c>
    </row>
    <row r="245" spans="1:9" x14ac:dyDescent="0.25">
      <c r="A245" s="66" t="s">
        <v>262</v>
      </c>
      <c r="B245" s="63">
        <v>627312.1</v>
      </c>
      <c r="C245" s="63">
        <v>12787.02</v>
      </c>
      <c r="D245" s="63">
        <v>4211.57</v>
      </c>
      <c r="E245" s="63">
        <v>2787.64</v>
      </c>
      <c r="F245" s="63">
        <v>1423.93</v>
      </c>
      <c r="G245" s="63">
        <f t="shared" si="46"/>
        <v>630099.74</v>
      </c>
      <c r="H245" s="63">
        <f t="shared" si="46"/>
        <v>14210.95</v>
      </c>
      <c r="I245" s="63">
        <f>SUM(G245:H245)</f>
        <v>644310.68999999994</v>
      </c>
    </row>
    <row r="246" spans="1:9" x14ac:dyDescent="0.25">
      <c r="A246" s="66" t="s">
        <v>263</v>
      </c>
      <c r="B246" s="65">
        <f>SUM(B244:B245)</f>
        <v>28003424.850000001</v>
      </c>
      <c r="C246" s="65">
        <f t="shared" ref="C246:I246" si="48">SUM(C244:C245)</f>
        <v>9684043.8499999996</v>
      </c>
      <c r="D246" s="65">
        <f t="shared" si="48"/>
        <v>2385898.2599999998</v>
      </c>
      <c r="E246" s="65">
        <f t="shared" si="48"/>
        <v>1579226.0599999998</v>
      </c>
      <c r="F246" s="65">
        <f t="shared" si="48"/>
        <v>806672.20000000007</v>
      </c>
      <c r="G246" s="65">
        <f t="shared" si="48"/>
        <v>29582650.91</v>
      </c>
      <c r="H246" s="65">
        <f t="shared" si="48"/>
        <v>10490716.049999999</v>
      </c>
      <c r="I246" s="65">
        <f t="shared" si="48"/>
        <v>40073366.960000001</v>
      </c>
    </row>
    <row r="247" spans="1:9" x14ac:dyDescent="0.25">
      <c r="A247" s="67" t="s">
        <v>264</v>
      </c>
      <c r="B247" s="65"/>
      <c r="C247" s="65"/>
      <c r="D247" s="65"/>
      <c r="E247" s="65"/>
      <c r="F247" s="65"/>
      <c r="G247" s="65"/>
      <c r="H247" s="65"/>
      <c r="I247" s="65"/>
    </row>
    <row r="248" spans="1:9" x14ac:dyDescent="0.25">
      <c r="A248" s="66" t="s">
        <v>265</v>
      </c>
      <c r="B248" s="80">
        <v>1545183.46</v>
      </c>
      <c r="C248" s="80">
        <v>302599.39</v>
      </c>
      <c r="D248" s="80">
        <v>8467943.4600000009</v>
      </c>
      <c r="E248" s="80">
        <v>5604931.79</v>
      </c>
      <c r="F248" s="80">
        <v>2863011.67</v>
      </c>
      <c r="G248" s="65">
        <f t="shared" ref="G248" si="49">B248+E248</f>
        <v>7150115.25</v>
      </c>
      <c r="H248" s="65">
        <f t="shared" ref="H248" si="50">C248+F248</f>
        <v>3165611.06</v>
      </c>
      <c r="I248" s="65">
        <f t="shared" ref="I248" si="51">SUM(G248:H248)</f>
        <v>10315726.310000001</v>
      </c>
    </row>
    <row r="249" spans="1:9" x14ac:dyDescent="0.25">
      <c r="A249" s="66" t="s">
        <v>266</v>
      </c>
      <c r="B249" s="65">
        <v>978523.72</v>
      </c>
      <c r="C249" s="65">
        <v>0</v>
      </c>
      <c r="D249" s="65">
        <v>0</v>
      </c>
      <c r="E249" s="65">
        <v>0</v>
      </c>
      <c r="F249" s="65">
        <v>0</v>
      </c>
      <c r="G249" s="65">
        <f t="shared" ref="G249:H250" si="52">B249+E249</f>
        <v>978523.72</v>
      </c>
      <c r="H249" s="65">
        <f t="shared" si="52"/>
        <v>0</v>
      </c>
      <c r="I249" s="65">
        <f t="shared" ref="I249:I250" si="53">SUM(G249:H249)</f>
        <v>978523.72</v>
      </c>
    </row>
    <row r="250" spans="1:9" x14ac:dyDescent="0.25">
      <c r="A250" s="66" t="s">
        <v>267</v>
      </c>
      <c r="B250" s="63">
        <v>300781.46000000002</v>
      </c>
      <c r="C250" s="63">
        <v>18916.68</v>
      </c>
      <c r="D250" s="63">
        <v>1707.34</v>
      </c>
      <c r="E250" s="63">
        <v>1130.0899999999999</v>
      </c>
      <c r="F250" s="63">
        <v>577.25</v>
      </c>
      <c r="G250" s="63">
        <f t="shared" si="52"/>
        <v>301911.55000000005</v>
      </c>
      <c r="H250" s="63">
        <f t="shared" si="52"/>
        <v>19493.93</v>
      </c>
      <c r="I250" s="63">
        <f t="shared" si="53"/>
        <v>321405.48000000004</v>
      </c>
    </row>
    <row r="251" spans="1:9" x14ac:dyDescent="0.25">
      <c r="A251" s="66" t="s">
        <v>268</v>
      </c>
      <c r="B251" s="65">
        <f>SUM(B248:B250)</f>
        <v>2824488.6399999997</v>
      </c>
      <c r="C251" s="65">
        <f t="shared" ref="C251:I251" si="54">SUM(C248:C250)</f>
        <v>321516.07</v>
      </c>
      <c r="D251" s="65">
        <f t="shared" si="54"/>
        <v>8469650.8000000007</v>
      </c>
      <c r="E251" s="65">
        <f t="shared" si="54"/>
        <v>5606061.8799999999</v>
      </c>
      <c r="F251" s="65">
        <f t="shared" si="54"/>
        <v>2863588.92</v>
      </c>
      <c r="G251" s="65">
        <f t="shared" si="54"/>
        <v>8430550.5199999996</v>
      </c>
      <c r="H251" s="65">
        <f t="shared" si="54"/>
        <v>3185104.99</v>
      </c>
      <c r="I251" s="65">
        <f t="shared" si="54"/>
        <v>11615655.510000002</v>
      </c>
    </row>
    <row r="252" spans="1:9" x14ac:dyDescent="0.25">
      <c r="A252" s="67" t="s">
        <v>269</v>
      </c>
      <c r="B252" s="65"/>
      <c r="C252" s="65"/>
      <c r="D252" s="65"/>
      <c r="E252" s="65"/>
      <c r="F252" s="65"/>
      <c r="G252" s="65"/>
      <c r="H252" s="65"/>
      <c r="I252" s="65"/>
    </row>
    <row r="253" spans="1:9" x14ac:dyDescent="0.25">
      <c r="A253" s="66" t="s">
        <v>270</v>
      </c>
      <c r="B253" s="63">
        <v>2656379.71</v>
      </c>
      <c r="C253" s="63">
        <v>0</v>
      </c>
      <c r="D253" s="63">
        <v>0</v>
      </c>
      <c r="E253" s="63">
        <v>0</v>
      </c>
      <c r="F253" s="63">
        <v>0</v>
      </c>
      <c r="G253" s="63">
        <f t="shared" ref="G253:H253" si="55">B253+E253</f>
        <v>2656379.71</v>
      </c>
      <c r="H253" s="63">
        <f t="shared" si="55"/>
        <v>0</v>
      </c>
      <c r="I253" s="63">
        <f t="shared" ref="I253" si="56">SUM(G253:H253)</f>
        <v>2656379.71</v>
      </c>
    </row>
    <row r="254" spans="1:9" x14ac:dyDescent="0.25">
      <c r="A254" s="66" t="s">
        <v>271</v>
      </c>
      <c r="B254" s="65">
        <f>SUM(B253)</f>
        <v>2656379.71</v>
      </c>
      <c r="C254" s="65">
        <f t="shared" ref="C254:I254" si="57">SUM(C253)</f>
        <v>0</v>
      </c>
      <c r="D254" s="65">
        <f t="shared" si="57"/>
        <v>0</v>
      </c>
      <c r="E254" s="65">
        <f t="shared" si="57"/>
        <v>0</v>
      </c>
      <c r="F254" s="65">
        <f t="shared" si="57"/>
        <v>0</v>
      </c>
      <c r="G254" s="65">
        <f t="shared" si="57"/>
        <v>2656379.71</v>
      </c>
      <c r="H254" s="65">
        <f t="shared" si="57"/>
        <v>0</v>
      </c>
      <c r="I254" s="65">
        <f t="shared" si="57"/>
        <v>2656379.71</v>
      </c>
    </row>
    <row r="255" spans="1:9" x14ac:dyDescent="0.25">
      <c r="A255" s="67" t="s">
        <v>272</v>
      </c>
      <c r="B255" s="65"/>
      <c r="C255" s="65"/>
      <c r="D255" s="65"/>
      <c r="E255" s="65"/>
      <c r="F255" s="65"/>
      <c r="G255" s="65"/>
      <c r="H255" s="65"/>
      <c r="I255" s="65"/>
    </row>
    <row r="256" spans="1:9" x14ac:dyDescent="0.25">
      <c r="A256" s="66" t="s">
        <v>273</v>
      </c>
      <c r="B256" s="65">
        <v>793056.75</v>
      </c>
      <c r="C256" s="65">
        <v>716939.46</v>
      </c>
      <c r="D256" s="65">
        <v>0</v>
      </c>
      <c r="E256" s="65">
        <v>0</v>
      </c>
      <c r="F256" s="65">
        <v>0</v>
      </c>
      <c r="G256" s="65">
        <f t="shared" ref="G256:H261" si="58">B256+E256</f>
        <v>793056.75</v>
      </c>
      <c r="H256" s="65">
        <f t="shared" si="58"/>
        <v>716939.46</v>
      </c>
      <c r="I256" s="65">
        <f t="shared" ref="I256:I261" si="59">SUM(G256:H256)</f>
        <v>1509996.21</v>
      </c>
    </row>
    <row r="257" spans="1:9" x14ac:dyDescent="0.25">
      <c r="A257" s="66" t="s">
        <v>274</v>
      </c>
      <c r="B257" s="65">
        <v>-3605674.89</v>
      </c>
      <c r="C257" s="65">
        <v>-1494417.24</v>
      </c>
      <c r="D257" s="65">
        <v>-2533870</v>
      </c>
      <c r="E257" s="65">
        <v>-1677168.55</v>
      </c>
      <c r="F257" s="65">
        <v>-856701.45</v>
      </c>
      <c r="G257" s="65">
        <f t="shared" si="58"/>
        <v>-5282843.4400000004</v>
      </c>
      <c r="H257" s="65">
        <f t="shared" si="58"/>
        <v>-2351118.69</v>
      </c>
      <c r="I257" s="65">
        <f t="shared" si="59"/>
        <v>-7633962.1300000008</v>
      </c>
    </row>
    <row r="258" spans="1:9" x14ac:dyDescent="0.25">
      <c r="A258" s="66" t="s">
        <v>275</v>
      </c>
      <c r="B258" s="65">
        <v>-62949.08</v>
      </c>
      <c r="C258" s="65">
        <v>2165.42</v>
      </c>
      <c r="D258" s="65">
        <v>0</v>
      </c>
      <c r="E258" s="65">
        <v>0</v>
      </c>
      <c r="F258" s="65">
        <v>0</v>
      </c>
      <c r="G258" s="65">
        <f t="shared" si="58"/>
        <v>-62949.08</v>
      </c>
      <c r="H258" s="65">
        <f t="shared" si="58"/>
        <v>2165.42</v>
      </c>
      <c r="I258" s="65">
        <f t="shared" si="59"/>
        <v>-60783.66</v>
      </c>
    </row>
    <row r="259" spans="1:9" x14ac:dyDescent="0.25">
      <c r="A259" s="66" t="s">
        <v>276</v>
      </c>
      <c r="B259" s="65">
        <v>-696.2</v>
      </c>
      <c r="C259" s="65">
        <v>7526.78</v>
      </c>
      <c r="D259" s="65">
        <v>0</v>
      </c>
      <c r="E259" s="65">
        <v>0</v>
      </c>
      <c r="F259" s="65">
        <v>0</v>
      </c>
      <c r="G259" s="65">
        <f t="shared" si="58"/>
        <v>-696.2</v>
      </c>
      <c r="H259" s="65">
        <f t="shared" si="58"/>
        <v>7526.78</v>
      </c>
      <c r="I259" s="65">
        <f t="shared" si="59"/>
        <v>6830.58</v>
      </c>
    </row>
    <row r="260" spans="1:9" x14ac:dyDescent="0.25">
      <c r="A260" s="66" t="s">
        <v>277</v>
      </c>
      <c r="B260" s="65">
        <v>-46.32</v>
      </c>
      <c r="C260" s="65">
        <v>0</v>
      </c>
      <c r="D260" s="65">
        <v>0</v>
      </c>
      <c r="E260" s="65">
        <v>0</v>
      </c>
      <c r="F260" s="65">
        <v>0</v>
      </c>
      <c r="G260" s="65">
        <f t="shared" si="58"/>
        <v>-46.32</v>
      </c>
      <c r="H260" s="65">
        <f t="shared" si="58"/>
        <v>0</v>
      </c>
      <c r="I260" s="65">
        <f t="shared" si="59"/>
        <v>-46.32</v>
      </c>
    </row>
    <row r="261" spans="1:9" x14ac:dyDescent="0.25">
      <c r="A261" s="66" t="s">
        <v>278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8"/>
        <v>0</v>
      </c>
      <c r="H261" s="63">
        <f t="shared" si="58"/>
        <v>0</v>
      </c>
      <c r="I261" s="63">
        <f t="shared" si="59"/>
        <v>0</v>
      </c>
    </row>
    <row r="262" spans="1:9" x14ac:dyDescent="0.25">
      <c r="A262" s="66" t="s">
        <v>279</v>
      </c>
      <c r="B262" s="65">
        <f>SUM(B256:B261)</f>
        <v>-2876309.74</v>
      </c>
      <c r="C262" s="65">
        <f t="shared" ref="C262:I262" si="60">SUM(C256:C261)</f>
        <v>-767785.58</v>
      </c>
      <c r="D262" s="65">
        <f t="shared" si="60"/>
        <v>-2533870</v>
      </c>
      <c r="E262" s="65">
        <f t="shared" si="60"/>
        <v>-1677168.55</v>
      </c>
      <c r="F262" s="65">
        <f t="shared" si="60"/>
        <v>-856701.45</v>
      </c>
      <c r="G262" s="65">
        <f t="shared" si="60"/>
        <v>-4553478.290000001</v>
      </c>
      <c r="H262" s="65">
        <f t="shared" si="60"/>
        <v>-1624487.03</v>
      </c>
      <c r="I262" s="65">
        <f t="shared" si="60"/>
        <v>-6177965.3200000012</v>
      </c>
    </row>
    <row r="263" spans="1:9" x14ac:dyDescent="0.25">
      <c r="A263" s="67" t="s">
        <v>280</v>
      </c>
      <c r="B263" s="65"/>
      <c r="C263" s="65"/>
      <c r="D263" s="65"/>
      <c r="E263" s="65"/>
      <c r="F263" s="65"/>
      <c r="G263" s="65"/>
      <c r="H263" s="65"/>
      <c r="I263" s="65"/>
    </row>
    <row r="264" spans="1:9" x14ac:dyDescent="0.25">
      <c r="A264" s="66" t="s">
        <v>281</v>
      </c>
      <c r="B264" s="65">
        <v>5116193.29</v>
      </c>
      <c r="C264" s="65">
        <v>0</v>
      </c>
      <c r="D264" s="65">
        <v>0</v>
      </c>
      <c r="E264" s="65">
        <v>0</v>
      </c>
      <c r="F264" s="65">
        <v>0</v>
      </c>
      <c r="G264" s="65">
        <f t="shared" ref="G264:H265" si="61">B264+E264</f>
        <v>5116193.29</v>
      </c>
      <c r="H264" s="65">
        <f t="shared" si="61"/>
        <v>0</v>
      </c>
      <c r="I264" s="65">
        <f t="shared" ref="I264:I265" si="62">SUM(G264:H264)</f>
        <v>5116193.29</v>
      </c>
    </row>
    <row r="265" spans="1:9" x14ac:dyDescent="0.25">
      <c r="A265" s="66" t="s">
        <v>282</v>
      </c>
      <c r="B265" s="63">
        <v>-392419.27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si="61"/>
        <v>-392419.27</v>
      </c>
      <c r="H265" s="63">
        <f t="shared" si="61"/>
        <v>0</v>
      </c>
      <c r="I265" s="63">
        <f t="shared" si="62"/>
        <v>-392419.27</v>
      </c>
    </row>
    <row r="266" spans="1:9" x14ac:dyDescent="0.25">
      <c r="A266" s="66" t="s">
        <v>283</v>
      </c>
      <c r="B266" s="65">
        <f>SUM(B264:B265)</f>
        <v>4723774.0199999996</v>
      </c>
      <c r="C266" s="65">
        <f t="shared" ref="C266:I266" si="63">SUM(C264:C265)</f>
        <v>0</v>
      </c>
      <c r="D266" s="65">
        <f t="shared" si="63"/>
        <v>0</v>
      </c>
      <c r="E266" s="65">
        <f t="shared" si="63"/>
        <v>0</v>
      </c>
      <c r="F266" s="65">
        <f t="shared" si="63"/>
        <v>0</v>
      </c>
      <c r="G266" s="65">
        <f t="shared" si="63"/>
        <v>4723774.0199999996</v>
      </c>
      <c r="H266" s="65">
        <f t="shared" si="63"/>
        <v>0</v>
      </c>
      <c r="I266" s="65">
        <f t="shared" si="63"/>
        <v>4723774.0199999996</v>
      </c>
    </row>
    <row r="267" spans="1:9" ht="15.75" thickBot="1" x14ac:dyDescent="0.3">
      <c r="A267" s="66" t="s">
        <v>284</v>
      </c>
      <c r="B267" s="70">
        <f>B246+B251+B254+B262+B266</f>
        <v>35331757.480000004</v>
      </c>
      <c r="C267" s="70">
        <f t="shared" ref="C267:I267" si="64">C246+C251+C254+C262+C266</f>
        <v>9237774.3399999999</v>
      </c>
      <c r="D267" s="70">
        <f t="shared" si="64"/>
        <v>8321679.0600000005</v>
      </c>
      <c r="E267" s="70">
        <f t="shared" si="64"/>
        <v>5508119.3899999997</v>
      </c>
      <c r="F267" s="70">
        <f t="shared" si="64"/>
        <v>2813559.67</v>
      </c>
      <c r="G267" s="70">
        <f t="shared" si="64"/>
        <v>40839876.870000005</v>
      </c>
      <c r="H267" s="70">
        <f t="shared" si="64"/>
        <v>12051334.01</v>
      </c>
      <c r="I267" s="70">
        <f t="shared" si="64"/>
        <v>52891210.879999995</v>
      </c>
    </row>
    <row r="268" spans="1:9" ht="15.75" thickTop="1" x14ac:dyDescent="0.25">
      <c r="A268" s="66" t="s">
        <v>285</v>
      </c>
      <c r="B268" s="69"/>
      <c r="C268" s="69"/>
      <c r="D268" s="69"/>
      <c r="E268" s="69"/>
      <c r="F268" s="69"/>
      <c r="G268" s="69"/>
      <c r="H268" s="69"/>
      <c r="I268" s="69"/>
    </row>
    <row r="269" spans="1:9" x14ac:dyDescent="0.25">
      <c r="A269" s="67" t="s">
        <v>286</v>
      </c>
      <c r="B269" s="68"/>
      <c r="C269" s="68"/>
      <c r="D269" s="68"/>
      <c r="E269" s="68"/>
      <c r="F269" s="68"/>
      <c r="G269" s="68"/>
      <c r="H269" s="68"/>
      <c r="I269" s="68"/>
    </row>
    <row r="270" spans="1:9" x14ac:dyDescent="0.25">
      <c r="A270" s="66" t="s">
        <v>287</v>
      </c>
      <c r="B270" s="63">
        <v>16937240.920000002</v>
      </c>
      <c r="C270" s="63">
        <v>3619064.16</v>
      </c>
      <c r="D270" s="63">
        <v>455055.92</v>
      </c>
      <c r="E270" s="63">
        <v>291705.75</v>
      </c>
      <c r="F270" s="63">
        <v>163350.17000000001</v>
      </c>
      <c r="G270" s="63">
        <f t="shared" ref="G270:H270" si="65">B270+E270</f>
        <v>17228946.670000002</v>
      </c>
      <c r="H270" s="63">
        <f t="shared" si="65"/>
        <v>3782414.33</v>
      </c>
      <c r="I270" s="63">
        <f t="shared" ref="I270" si="66">SUM(G270:H270)</f>
        <v>21011361</v>
      </c>
    </row>
    <row r="271" spans="1:9" x14ac:dyDescent="0.25">
      <c r="A271" s="66" t="s">
        <v>288</v>
      </c>
      <c r="B271" s="65">
        <f>SUM(B270)</f>
        <v>16937240.920000002</v>
      </c>
      <c r="C271" s="65">
        <f t="shared" ref="C271:I271" si="67">SUM(C270)</f>
        <v>3619064.16</v>
      </c>
      <c r="D271" s="65">
        <f t="shared" si="67"/>
        <v>455055.92</v>
      </c>
      <c r="E271" s="65">
        <f t="shared" si="67"/>
        <v>291705.75</v>
      </c>
      <c r="F271" s="65">
        <f t="shared" si="67"/>
        <v>163350.17000000001</v>
      </c>
      <c r="G271" s="65">
        <f>SUM(G270)</f>
        <v>17228946.670000002</v>
      </c>
      <c r="H271" s="65">
        <f t="shared" si="67"/>
        <v>3782414.33</v>
      </c>
      <c r="I271" s="65">
        <f t="shared" si="67"/>
        <v>21011361</v>
      </c>
    </row>
    <row r="272" spans="1:9" x14ac:dyDescent="0.25">
      <c r="A272" s="67" t="s">
        <v>289</v>
      </c>
      <c r="B272" s="68"/>
      <c r="C272" s="68"/>
      <c r="D272" s="68"/>
      <c r="E272" s="68"/>
      <c r="F272" s="68"/>
      <c r="G272" s="68"/>
      <c r="H272" s="68"/>
      <c r="I272" s="68"/>
    </row>
    <row r="273" spans="1:9" x14ac:dyDescent="0.25">
      <c r="A273" s="66"/>
      <c r="B273" s="65"/>
      <c r="C273" s="65"/>
      <c r="D273" s="65"/>
      <c r="E273" s="65"/>
      <c r="F273" s="65"/>
      <c r="G273" s="65"/>
      <c r="H273" s="65"/>
      <c r="I273" s="65"/>
    </row>
    <row r="274" spans="1:9" x14ac:dyDescent="0.25">
      <c r="A274" s="66" t="s">
        <v>290</v>
      </c>
      <c r="B274" s="65">
        <v>5660.36</v>
      </c>
      <c r="C274" s="65">
        <v>0</v>
      </c>
      <c r="D274" s="65">
        <v>0</v>
      </c>
      <c r="E274" s="65">
        <v>0</v>
      </c>
      <c r="F274" s="65">
        <v>0</v>
      </c>
      <c r="G274" s="65">
        <f t="shared" ref="G274:H275" si="68">B274+E274</f>
        <v>5660.36</v>
      </c>
      <c r="H274" s="65">
        <f t="shared" si="68"/>
        <v>0</v>
      </c>
      <c r="I274" s="65">
        <f t="shared" ref="I274:I275" si="69">SUM(G274:H274)</f>
        <v>5660.36</v>
      </c>
    </row>
    <row r="275" spans="1:9" x14ac:dyDescent="0.25">
      <c r="A275" s="66" t="s">
        <v>290</v>
      </c>
      <c r="B275" s="63">
        <v>6973316.2599999998</v>
      </c>
      <c r="C275" s="63">
        <v>-1188180.5900000001</v>
      </c>
      <c r="D275" s="63">
        <v>0</v>
      </c>
      <c r="E275" s="63">
        <v>0</v>
      </c>
      <c r="F275" s="63">
        <v>0</v>
      </c>
      <c r="G275" s="63">
        <f t="shared" si="68"/>
        <v>6973316.2599999998</v>
      </c>
      <c r="H275" s="63">
        <f t="shared" si="68"/>
        <v>-1188180.5900000001</v>
      </c>
      <c r="I275" s="63">
        <f t="shared" si="69"/>
        <v>5785135.6699999999</v>
      </c>
    </row>
    <row r="276" spans="1:9" x14ac:dyDescent="0.25">
      <c r="A276" s="66" t="s">
        <v>291</v>
      </c>
      <c r="B276" s="65">
        <f>SUM(B273:B275)</f>
        <v>6978976.6200000001</v>
      </c>
      <c r="C276" s="65">
        <f t="shared" ref="C276:H276" si="70">SUM(C273:C275)</f>
        <v>-1188180.5900000001</v>
      </c>
      <c r="D276" s="65">
        <f t="shared" si="70"/>
        <v>0</v>
      </c>
      <c r="E276" s="65">
        <f t="shared" si="70"/>
        <v>0</v>
      </c>
      <c r="F276" s="65">
        <f t="shared" si="70"/>
        <v>0</v>
      </c>
      <c r="G276" s="65">
        <f t="shared" si="70"/>
        <v>6978976.6200000001</v>
      </c>
      <c r="H276" s="65">
        <f t="shared" si="70"/>
        <v>-1188180.5900000001</v>
      </c>
      <c r="I276" s="65">
        <f>SUM(I273:I275)</f>
        <v>5790796.0300000003</v>
      </c>
    </row>
    <row r="277" spans="1:9" x14ac:dyDescent="0.25">
      <c r="A277" s="67" t="s">
        <v>292</v>
      </c>
      <c r="B277" s="68"/>
      <c r="C277" s="68"/>
      <c r="D277" s="68"/>
      <c r="E277" s="68"/>
      <c r="F277" s="68"/>
      <c r="G277" s="68"/>
      <c r="H277" s="68"/>
      <c r="I277" s="68"/>
    </row>
    <row r="278" spans="1:9" x14ac:dyDescent="0.25">
      <c r="A278" s="66" t="s">
        <v>293</v>
      </c>
      <c r="B278" s="65">
        <v>4400845.04</v>
      </c>
      <c r="C278" s="65">
        <v>1306324.5900000001</v>
      </c>
      <c r="D278" s="65">
        <v>0</v>
      </c>
      <c r="E278" s="65">
        <v>0</v>
      </c>
      <c r="F278" s="65">
        <v>0</v>
      </c>
      <c r="G278" s="65">
        <f t="shared" ref="G278:H280" si="71">B278+E278</f>
        <v>4400845.04</v>
      </c>
      <c r="H278" s="65">
        <f t="shared" si="71"/>
        <v>1306324.5900000001</v>
      </c>
      <c r="I278" s="65">
        <f t="shared" ref="I278:I280" si="72">SUM(G278:H278)</f>
        <v>5707169.6299999999</v>
      </c>
    </row>
    <row r="279" spans="1:9" x14ac:dyDescent="0.25">
      <c r="A279" s="66" t="s">
        <v>294</v>
      </c>
      <c r="B279" s="65">
        <v>-7360557.7300000004</v>
      </c>
      <c r="C279" s="65">
        <v>-914258.67</v>
      </c>
      <c r="D279" s="65">
        <v>0</v>
      </c>
      <c r="E279" s="65">
        <v>0</v>
      </c>
      <c r="F279" s="65">
        <v>0</v>
      </c>
      <c r="G279" s="65">
        <f t="shared" si="71"/>
        <v>-7360557.7300000004</v>
      </c>
      <c r="H279" s="65">
        <f t="shared" si="71"/>
        <v>-914258.67</v>
      </c>
      <c r="I279" s="65">
        <f t="shared" si="72"/>
        <v>-8274816.4000000004</v>
      </c>
    </row>
    <row r="280" spans="1:9" x14ac:dyDescent="0.25">
      <c r="A280" s="66" t="s">
        <v>295</v>
      </c>
      <c r="B280" s="63">
        <v>0</v>
      </c>
      <c r="C280" s="63">
        <v>0</v>
      </c>
      <c r="D280" s="63">
        <v>0</v>
      </c>
      <c r="E280" s="63">
        <v>0</v>
      </c>
      <c r="F280" s="63">
        <v>0</v>
      </c>
      <c r="G280" s="63">
        <f t="shared" si="71"/>
        <v>0</v>
      </c>
      <c r="H280" s="63">
        <f t="shared" si="71"/>
        <v>0</v>
      </c>
      <c r="I280" s="63">
        <f t="shared" si="72"/>
        <v>0</v>
      </c>
    </row>
    <row r="281" spans="1:9" x14ac:dyDescent="0.25">
      <c r="A281" s="66" t="s">
        <v>296</v>
      </c>
      <c r="B281" s="65">
        <f>SUM(B278:B280)</f>
        <v>-2959712.6900000004</v>
      </c>
      <c r="C281" s="65">
        <f t="shared" ref="C281:I281" si="73">SUM(C278:C280)</f>
        <v>392065.92000000004</v>
      </c>
      <c r="D281" s="65">
        <f t="shared" si="73"/>
        <v>0</v>
      </c>
      <c r="E281" s="65">
        <f t="shared" si="73"/>
        <v>0</v>
      </c>
      <c r="F281" s="65">
        <f t="shared" si="73"/>
        <v>0</v>
      </c>
      <c r="G281" s="65">
        <f t="shared" si="73"/>
        <v>-2959712.6900000004</v>
      </c>
      <c r="H281" s="65">
        <f t="shared" si="73"/>
        <v>392065.92000000004</v>
      </c>
      <c r="I281" s="65">
        <f t="shared" si="73"/>
        <v>-2567646.7700000005</v>
      </c>
    </row>
    <row r="282" spans="1:9" x14ac:dyDescent="0.25">
      <c r="A282" s="64"/>
      <c r="B282" s="63"/>
      <c r="C282" s="63"/>
      <c r="D282" s="63"/>
      <c r="E282" s="63"/>
      <c r="F282" s="63"/>
      <c r="G282" s="63"/>
      <c r="H282" s="63"/>
      <c r="I282" s="63"/>
    </row>
    <row r="283" spans="1:9" ht="15.75" thickBot="1" x14ac:dyDescent="0.3">
      <c r="A283" s="62" t="s">
        <v>6</v>
      </c>
      <c r="B283" s="61">
        <f>B65-B240-B267-B271-B276-B281</f>
        <v>29671573.190000005</v>
      </c>
      <c r="C283" s="61">
        <f>C65-C240-C267-C271-C276-C281</f>
        <v>5619488.839999998</v>
      </c>
      <c r="D283" s="61">
        <f t="shared" ref="D283:I283" si="74">D65-D240-D267-D271-D276-D281</f>
        <v>-23235039.470000006</v>
      </c>
      <c r="E283" s="61">
        <f t="shared" si="74"/>
        <v>-14998911.07</v>
      </c>
      <c r="F283" s="61">
        <f t="shared" si="74"/>
        <v>-8236128.3999999994</v>
      </c>
      <c r="G283" s="61">
        <f t="shared" si="74"/>
        <v>14672662.119999997</v>
      </c>
      <c r="H283" s="61">
        <f t="shared" si="74"/>
        <v>-2616639.5600000024</v>
      </c>
      <c r="I283" s="61">
        <f t="shared" si="74"/>
        <v>12056022.560000021</v>
      </c>
    </row>
    <row r="284" spans="1:9" ht="15.75" thickTop="1" x14ac:dyDescent="0.25">
      <c r="A284" s="64"/>
      <c r="B284" s="68"/>
      <c r="C284" s="68"/>
      <c r="D284" s="68"/>
      <c r="E284" s="68"/>
      <c r="F284" s="68"/>
      <c r="G284" s="68"/>
      <c r="H284" s="68"/>
      <c r="I284" s="68"/>
    </row>
    <row r="285" spans="1:9" x14ac:dyDescent="0.25">
      <c r="A285" s="62" t="s">
        <v>5</v>
      </c>
      <c r="B285" s="68"/>
      <c r="C285" s="68"/>
      <c r="D285" s="68"/>
      <c r="E285" s="68"/>
      <c r="F285" s="68"/>
      <c r="G285" s="68"/>
      <c r="H285" s="68"/>
      <c r="I285" s="68"/>
    </row>
    <row r="286" spans="1:9" x14ac:dyDescent="0.25">
      <c r="A286" s="67" t="s">
        <v>297</v>
      </c>
      <c r="B286" s="68"/>
      <c r="C286" s="68"/>
      <c r="D286" s="68"/>
      <c r="E286" s="68"/>
      <c r="F286" s="68"/>
      <c r="G286" s="68"/>
      <c r="H286" s="68"/>
      <c r="I286" s="68"/>
    </row>
    <row r="287" spans="1:9" x14ac:dyDescent="0.25">
      <c r="A287" s="66" t="s">
        <v>298</v>
      </c>
      <c r="B287" s="65">
        <v>49625.83</v>
      </c>
      <c r="C287" s="65">
        <v>0</v>
      </c>
      <c r="D287" s="65">
        <v>0</v>
      </c>
      <c r="E287" s="65">
        <v>0</v>
      </c>
      <c r="F287" s="65">
        <v>0</v>
      </c>
      <c r="G287" s="65">
        <f t="shared" ref="G287:H310" si="75">B287+E287</f>
        <v>49625.83</v>
      </c>
      <c r="H287" s="65">
        <f t="shared" si="75"/>
        <v>0</v>
      </c>
      <c r="I287" s="65">
        <f t="shared" ref="I287:I310" si="76">SUM(G287:H287)</f>
        <v>49625.83</v>
      </c>
    </row>
    <row r="288" spans="1:9" x14ac:dyDescent="0.25">
      <c r="A288" s="66" t="s">
        <v>299</v>
      </c>
      <c r="B288" s="65">
        <v>0</v>
      </c>
      <c r="C288" s="65">
        <v>0</v>
      </c>
      <c r="D288" s="65">
        <v>-3056232.51</v>
      </c>
      <c r="E288" s="65">
        <v>-2022920.3</v>
      </c>
      <c r="F288" s="65">
        <v>-1033312.21</v>
      </c>
      <c r="G288" s="65">
        <f t="shared" si="75"/>
        <v>-2022920.3</v>
      </c>
      <c r="H288" s="65">
        <f t="shared" si="75"/>
        <v>-1033312.21</v>
      </c>
      <c r="I288" s="65">
        <f t="shared" si="76"/>
        <v>-3056232.51</v>
      </c>
    </row>
    <row r="289" spans="1:9" x14ac:dyDescent="0.25">
      <c r="A289" s="66" t="s">
        <v>300</v>
      </c>
      <c r="B289" s="65">
        <v>0</v>
      </c>
      <c r="C289" s="65">
        <v>0</v>
      </c>
      <c r="D289" s="65">
        <v>-348688.41</v>
      </c>
      <c r="E289" s="65">
        <v>-230796.86</v>
      </c>
      <c r="F289" s="65">
        <v>-117891.55</v>
      </c>
      <c r="G289" s="65">
        <f t="shared" si="75"/>
        <v>-230796.86</v>
      </c>
      <c r="H289" s="65">
        <f t="shared" si="75"/>
        <v>-117891.55</v>
      </c>
      <c r="I289" s="65">
        <f t="shared" si="76"/>
        <v>-348688.41</v>
      </c>
    </row>
    <row r="290" spans="1:9" x14ac:dyDescent="0.25">
      <c r="A290" s="66" t="s">
        <v>301</v>
      </c>
      <c r="B290" s="65">
        <v>0</v>
      </c>
      <c r="C290" s="65">
        <v>0</v>
      </c>
      <c r="D290" s="65">
        <v>0</v>
      </c>
      <c r="E290" s="65">
        <v>0</v>
      </c>
      <c r="F290" s="65">
        <v>0</v>
      </c>
      <c r="G290" s="65">
        <f t="shared" si="75"/>
        <v>0</v>
      </c>
      <c r="H290" s="65">
        <f t="shared" si="75"/>
        <v>0</v>
      </c>
      <c r="I290" s="65">
        <f t="shared" si="76"/>
        <v>0</v>
      </c>
    </row>
    <row r="291" spans="1:9" x14ac:dyDescent="0.25">
      <c r="A291" s="66" t="s">
        <v>302</v>
      </c>
      <c r="B291" s="65">
        <v>0</v>
      </c>
      <c r="C291" s="65">
        <v>0</v>
      </c>
      <c r="D291" s="65">
        <v>-6867.13</v>
      </c>
      <c r="E291" s="65">
        <v>-4545.3500000000004</v>
      </c>
      <c r="F291" s="65">
        <v>-2321.7800000000002</v>
      </c>
      <c r="G291" s="65">
        <f t="shared" si="75"/>
        <v>-4545.3500000000004</v>
      </c>
      <c r="H291" s="65">
        <f t="shared" si="75"/>
        <v>-2321.7800000000002</v>
      </c>
      <c r="I291" s="65">
        <f t="shared" si="76"/>
        <v>-6867.130000000001</v>
      </c>
    </row>
    <row r="292" spans="1:9" x14ac:dyDescent="0.25">
      <c r="A292" s="66" t="s">
        <v>303</v>
      </c>
      <c r="B292" s="65">
        <v>0</v>
      </c>
      <c r="C292" s="65">
        <v>0</v>
      </c>
      <c r="D292" s="65">
        <v>13561.99</v>
      </c>
      <c r="E292" s="65">
        <v>8976.73</v>
      </c>
      <c r="F292" s="65">
        <v>4585.26</v>
      </c>
      <c r="G292" s="65">
        <f t="shared" si="75"/>
        <v>8976.73</v>
      </c>
      <c r="H292" s="65">
        <f t="shared" si="75"/>
        <v>4585.26</v>
      </c>
      <c r="I292" s="65">
        <f t="shared" si="76"/>
        <v>13561.99</v>
      </c>
    </row>
    <row r="293" spans="1:9" x14ac:dyDescent="0.25">
      <c r="A293" s="66" t="s">
        <v>304</v>
      </c>
      <c r="B293" s="65">
        <v>0</v>
      </c>
      <c r="C293" s="65">
        <v>0</v>
      </c>
      <c r="D293" s="65">
        <v>-996024.86</v>
      </c>
      <c r="E293" s="65">
        <v>-659268.86</v>
      </c>
      <c r="F293" s="65">
        <v>-336756</v>
      </c>
      <c r="G293" s="65">
        <f t="shared" si="75"/>
        <v>-659268.86</v>
      </c>
      <c r="H293" s="65">
        <f t="shared" si="75"/>
        <v>-336756</v>
      </c>
      <c r="I293" s="65">
        <f t="shared" si="76"/>
        <v>-996024.86</v>
      </c>
    </row>
    <row r="294" spans="1:9" x14ac:dyDescent="0.25">
      <c r="A294" s="66" t="s">
        <v>305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5">
        <f t="shared" si="75"/>
        <v>0</v>
      </c>
      <c r="H294" s="65">
        <f t="shared" si="75"/>
        <v>0</v>
      </c>
      <c r="I294" s="65">
        <f t="shared" si="76"/>
        <v>0</v>
      </c>
    </row>
    <row r="295" spans="1:9" x14ac:dyDescent="0.25">
      <c r="A295" s="66" t="s">
        <v>306</v>
      </c>
      <c r="B295" s="65">
        <v>0</v>
      </c>
      <c r="C295" s="65">
        <v>0</v>
      </c>
      <c r="D295" s="65">
        <v>1914156.34</v>
      </c>
      <c r="E295" s="65">
        <v>1266980.07</v>
      </c>
      <c r="F295" s="65">
        <v>647176.27</v>
      </c>
      <c r="G295" s="65">
        <f t="shared" si="75"/>
        <v>1266980.07</v>
      </c>
      <c r="H295" s="65">
        <f t="shared" si="75"/>
        <v>647176.27</v>
      </c>
      <c r="I295" s="65">
        <f t="shared" si="76"/>
        <v>1914156.34</v>
      </c>
    </row>
    <row r="296" spans="1:9" x14ac:dyDescent="0.25">
      <c r="A296" s="66" t="s">
        <v>307</v>
      </c>
      <c r="B296" s="65">
        <v>0</v>
      </c>
      <c r="C296" s="65">
        <v>0</v>
      </c>
      <c r="D296" s="65">
        <v>-6621.7</v>
      </c>
      <c r="E296" s="65">
        <v>-4382.8999999999996</v>
      </c>
      <c r="F296" s="65">
        <v>-2238.8000000000002</v>
      </c>
      <c r="G296" s="65">
        <f t="shared" si="75"/>
        <v>-4382.8999999999996</v>
      </c>
      <c r="H296" s="65">
        <f t="shared" si="75"/>
        <v>-2238.8000000000002</v>
      </c>
      <c r="I296" s="65">
        <f t="shared" si="76"/>
        <v>-6621.7</v>
      </c>
    </row>
    <row r="297" spans="1:9" x14ac:dyDescent="0.25">
      <c r="A297" s="66" t="s">
        <v>308</v>
      </c>
      <c r="B297" s="65">
        <v>0</v>
      </c>
      <c r="C297" s="65">
        <v>0</v>
      </c>
      <c r="D297" s="65">
        <v>0</v>
      </c>
      <c r="E297" s="65">
        <v>0</v>
      </c>
      <c r="F297" s="65">
        <v>0</v>
      </c>
      <c r="G297" s="65">
        <f t="shared" si="75"/>
        <v>0</v>
      </c>
      <c r="H297" s="65">
        <f t="shared" si="75"/>
        <v>0</v>
      </c>
      <c r="I297" s="65">
        <f t="shared" si="76"/>
        <v>0</v>
      </c>
    </row>
    <row r="298" spans="1:9" x14ac:dyDescent="0.25">
      <c r="A298" s="66" t="s">
        <v>309</v>
      </c>
      <c r="B298" s="65">
        <v>20805.41</v>
      </c>
      <c r="C298" s="65">
        <v>93929.09</v>
      </c>
      <c r="D298" s="65">
        <v>-1197913.33</v>
      </c>
      <c r="E298" s="65">
        <v>-792898.84</v>
      </c>
      <c r="F298" s="65">
        <v>-405014.49</v>
      </c>
      <c r="G298" s="65">
        <f t="shared" si="75"/>
        <v>-772093.42999999993</v>
      </c>
      <c r="H298" s="65">
        <f t="shared" si="75"/>
        <v>-311085.40000000002</v>
      </c>
      <c r="I298" s="65">
        <f t="shared" si="76"/>
        <v>-1083178.83</v>
      </c>
    </row>
    <row r="299" spans="1:9" x14ac:dyDescent="0.25">
      <c r="A299" s="66" t="s">
        <v>310</v>
      </c>
      <c r="B299" s="65">
        <v>-129606.06</v>
      </c>
      <c r="C299" s="65">
        <v>-695118.51</v>
      </c>
      <c r="D299" s="65">
        <v>-92575.16</v>
      </c>
      <c r="E299" s="65">
        <v>-61275.5</v>
      </c>
      <c r="F299" s="65">
        <v>-31299.66</v>
      </c>
      <c r="G299" s="65">
        <f t="shared" si="75"/>
        <v>-190881.56</v>
      </c>
      <c r="H299" s="65">
        <f t="shared" si="75"/>
        <v>-726418.17</v>
      </c>
      <c r="I299" s="65">
        <f t="shared" si="76"/>
        <v>-917299.73</v>
      </c>
    </row>
    <row r="300" spans="1:9" x14ac:dyDescent="0.25">
      <c r="A300" s="66" t="s">
        <v>311</v>
      </c>
      <c r="B300" s="65">
        <v>-8499.32</v>
      </c>
      <c r="C300" s="65">
        <v>-100</v>
      </c>
      <c r="D300" s="65">
        <v>-698.51</v>
      </c>
      <c r="E300" s="65">
        <v>-462.34</v>
      </c>
      <c r="F300" s="65">
        <v>-236.17</v>
      </c>
      <c r="G300" s="65">
        <f t="shared" si="75"/>
        <v>-8961.66</v>
      </c>
      <c r="H300" s="65">
        <f t="shared" si="75"/>
        <v>-336.16999999999996</v>
      </c>
      <c r="I300" s="65">
        <f t="shared" si="76"/>
        <v>-9297.83</v>
      </c>
    </row>
    <row r="301" spans="1:9" x14ac:dyDescent="0.25">
      <c r="A301" s="66" t="s">
        <v>312</v>
      </c>
      <c r="B301" s="65">
        <v>0</v>
      </c>
      <c r="C301" s="65">
        <v>0</v>
      </c>
      <c r="D301" s="65">
        <v>0</v>
      </c>
      <c r="E301" s="65">
        <v>0</v>
      </c>
      <c r="F301" s="65">
        <v>0</v>
      </c>
      <c r="G301" s="65">
        <f t="shared" si="75"/>
        <v>0</v>
      </c>
      <c r="H301" s="65">
        <f t="shared" si="75"/>
        <v>0</v>
      </c>
      <c r="I301" s="65">
        <f t="shared" si="76"/>
        <v>0</v>
      </c>
    </row>
    <row r="302" spans="1:9" x14ac:dyDescent="0.25">
      <c r="A302" s="66" t="s">
        <v>313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75"/>
        <v>0</v>
      </c>
      <c r="H302" s="65">
        <f t="shared" si="75"/>
        <v>0</v>
      </c>
      <c r="I302" s="65">
        <f t="shared" si="76"/>
        <v>0</v>
      </c>
    </row>
    <row r="303" spans="1:9" x14ac:dyDescent="0.25">
      <c r="A303" s="66" t="s">
        <v>314</v>
      </c>
      <c r="B303" s="65">
        <v>-1091709.53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75"/>
        <v>-1091709.53</v>
      </c>
      <c r="H303" s="65">
        <f t="shared" si="75"/>
        <v>0</v>
      </c>
      <c r="I303" s="65">
        <f t="shared" si="76"/>
        <v>-1091709.53</v>
      </c>
    </row>
    <row r="304" spans="1:9" x14ac:dyDescent="0.25">
      <c r="A304" s="66" t="s">
        <v>315</v>
      </c>
      <c r="B304" s="65">
        <v>0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75"/>
        <v>0</v>
      </c>
      <c r="H304" s="65">
        <f t="shared" si="75"/>
        <v>0</v>
      </c>
      <c r="I304" s="65">
        <f t="shared" si="76"/>
        <v>0</v>
      </c>
    </row>
    <row r="305" spans="1:9" x14ac:dyDescent="0.25">
      <c r="A305" s="66" t="s">
        <v>316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75"/>
        <v>0</v>
      </c>
      <c r="H305" s="65">
        <f t="shared" si="75"/>
        <v>0</v>
      </c>
      <c r="I305" s="65">
        <f t="shared" si="76"/>
        <v>0</v>
      </c>
    </row>
    <row r="306" spans="1:9" x14ac:dyDescent="0.25">
      <c r="A306" s="66" t="s">
        <v>317</v>
      </c>
      <c r="B306" s="65">
        <v>871</v>
      </c>
      <c r="C306" s="65">
        <v>0</v>
      </c>
      <c r="D306" s="65">
        <v>7950</v>
      </c>
      <c r="E306" s="65">
        <v>5262.11</v>
      </c>
      <c r="F306" s="65">
        <v>2687.89</v>
      </c>
      <c r="G306" s="65">
        <f t="shared" si="75"/>
        <v>6133.11</v>
      </c>
      <c r="H306" s="65">
        <f t="shared" si="75"/>
        <v>2687.89</v>
      </c>
      <c r="I306" s="65">
        <f t="shared" si="76"/>
        <v>8821</v>
      </c>
    </row>
    <row r="307" spans="1:9" x14ac:dyDescent="0.25">
      <c r="A307" s="66" t="s">
        <v>318</v>
      </c>
      <c r="B307" s="65">
        <v>0</v>
      </c>
      <c r="C307" s="65">
        <v>0</v>
      </c>
      <c r="D307" s="65">
        <v>0</v>
      </c>
      <c r="E307" s="65">
        <v>0</v>
      </c>
      <c r="F307" s="65">
        <v>0</v>
      </c>
      <c r="G307" s="65">
        <f t="shared" si="75"/>
        <v>0</v>
      </c>
      <c r="H307" s="65">
        <f t="shared" si="75"/>
        <v>0</v>
      </c>
      <c r="I307" s="65">
        <f t="shared" si="76"/>
        <v>0</v>
      </c>
    </row>
    <row r="308" spans="1:9" x14ac:dyDescent="0.25">
      <c r="A308" s="66" t="s">
        <v>319</v>
      </c>
      <c r="B308" s="65">
        <v>0</v>
      </c>
      <c r="C308" s="65">
        <v>0</v>
      </c>
      <c r="D308" s="65">
        <v>0</v>
      </c>
      <c r="E308" s="65">
        <v>0</v>
      </c>
      <c r="F308" s="65">
        <v>0</v>
      </c>
      <c r="G308" s="65">
        <f t="shared" si="75"/>
        <v>0</v>
      </c>
      <c r="H308" s="65">
        <f t="shared" si="75"/>
        <v>0</v>
      </c>
      <c r="I308" s="65">
        <f t="shared" si="76"/>
        <v>0</v>
      </c>
    </row>
    <row r="309" spans="1:9" x14ac:dyDescent="0.25">
      <c r="A309" s="66" t="s">
        <v>320</v>
      </c>
      <c r="B309" s="65">
        <v>35179.5</v>
      </c>
      <c r="C309" s="65">
        <v>17969.740000000002</v>
      </c>
      <c r="D309" s="65">
        <v>494818.21</v>
      </c>
      <c r="E309" s="65">
        <v>327520.09999999998</v>
      </c>
      <c r="F309" s="65">
        <v>167298.10999999999</v>
      </c>
      <c r="G309" s="65">
        <f t="shared" si="75"/>
        <v>362699.6</v>
      </c>
      <c r="H309" s="65">
        <f t="shared" si="75"/>
        <v>185267.84999999998</v>
      </c>
      <c r="I309" s="65">
        <f t="shared" si="76"/>
        <v>547967.44999999995</v>
      </c>
    </row>
    <row r="310" spans="1:9" x14ac:dyDescent="0.25">
      <c r="A310" s="66" t="s">
        <v>321</v>
      </c>
      <c r="B310" s="148">
        <v>0</v>
      </c>
      <c r="C310" s="148">
        <v>0</v>
      </c>
      <c r="D310" s="148">
        <v>619302.05000000005</v>
      </c>
      <c r="E310" s="148">
        <v>409916.05</v>
      </c>
      <c r="F310" s="148">
        <v>209386</v>
      </c>
      <c r="G310" s="63">
        <f t="shared" si="75"/>
        <v>409916.05</v>
      </c>
      <c r="H310" s="63">
        <f t="shared" si="75"/>
        <v>209386</v>
      </c>
      <c r="I310" s="63">
        <f t="shared" si="76"/>
        <v>619302.05000000005</v>
      </c>
    </row>
    <row r="311" spans="1:9" x14ac:dyDescent="0.25">
      <c r="A311" s="66" t="s">
        <v>322</v>
      </c>
      <c r="B311" s="65">
        <f>SUM(B287:B310)</f>
        <v>-1123333.17</v>
      </c>
      <c r="C311" s="65">
        <f t="shared" ref="C311:I311" si="77">SUM(C287:C310)</f>
        <v>-583319.68000000005</v>
      </c>
      <c r="D311" s="65">
        <f t="shared" si="77"/>
        <v>-2655833.0200000005</v>
      </c>
      <c r="E311" s="65">
        <f t="shared" si="77"/>
        <v>-1757895.89</v>
      </c>
      <c r="F311" s="65">
        <f t="shared" si="77"/>
        <v>-897937.12999999989</v>
      </c>
      <c r="G311" s="65">
        <f t="shared" si="77"/>
        <v>-2881229.0600000005</v>
      </c>
      <c r="H311" s="65">
        <f t="shared" si="77"/>
        <v>-1481256.81</v>
      </c>
      <c r="I311" s="65">
        <f t="shared" si="77"/>
        <v>-4362485.87</v>
      </c>
    </row>
    <row r="312" spans="1:9" x14ac:dyDescent="0.25">
      <c r="A312" s="67" t="s">
        <v>323</v>
      </c>
      <c r="B312" s="65"/>
      <c r="C312" s="65"/>
      <c r="D312" s="65"/>
      <c r="E312" s="65"/>
      <c r="F312" s="65"/>
      <c r="G312" s="65"/>
      <c r="H312" s="65"/>
      <c r="I312" s="65"/>
    </row>
    <row r="313" spans="1:9" x14ac:dyDescent="0.25">
      <c r="A313" s="66" t="s">
        <v>324</v>
      </c>
      <c r="B313" s="65">
        <v>0</v>
      </c>
      <c r="C313" s="65">
        <v>0</v>
      </c>
      <c r="D313" s="65">
        <v>17794569.5</v>
      </c>
      <c r="E313" s="65">
        <v>11778225.560000001</v>
      </c>
      <c r="F313" s="65">
        <v>6016343.9400000004</v>
      </c>
      <c r="G313" s="65">
        <f t="shared" ref="G313:H321" si="78">B313+E313</f>
        <v>11778225.560000001</v>
      </c>
      <c r="H313" s="65">
        <f t="shared" si="78"/>
        <v>6016343.9400000004</v>
      </c>
      <c r="I313" s="65">
        <f t="shared" ref="I313:I321" si="79">SUM(G313:H313)</f>
        <v>17794569.5</v>
      </c>
    </row>
    <row r="314" spans="1:9" x14ac:dyDescent="0.25">
      <c r="A314" s="66" t="s">
        <v>325</v>
      </c>
      <c r="B314" s="65">
        <v>0</v>
      </c>
      <c r="C314" s="65">
        <v>0</v>
      </c>
      <c r="D314" s="65">
        <v>0</v>
      </c>
      <c r="E314" s="65">
        <v>0</v>
      </c>
      <c r="F314" s="65">
        <v>0</v>
      </c>
      <c r="G314" s="65">
        <f t="shared" si="78"/>
        <v>0</v>
      </c>
      <c r="H314" s="65">
        <f t="shared" si="78"/>
        <v>0</v>
      </c>
      <c r="I314" s="65">
        <f t="shared" si="79"/>
        <v>0</v>
      </c>
    </row>
    <row r="315" spans="1:9" x14ac:dyDescent="0.25">
      <c r="A315" s="66" t="s">
        <v>326</v>
      </c>
      <c r="B315" s="65">
        <v>0</v>
      </c>
      <c r="C315" s="65">
        <v>0</v>
      </c>
      <c r="D315" s="65">
        <v>194735.73</v>
      </c>
      <c r="E315" s="65">
        <v>128895.57</v>
      </c>
      <c r="F315" s="65">
        <v>65840.160000000003</v>
      </c>
      <c r="G315" s="65">
        <f t="shared" si="78"/>
        <v>128895.57</v>
      </c>
      <c r="H315" s="65">
        <f t="shared" si="78"/>
        <v>65840.160000000003</v>
      </c>
      <c r="I315" s="65">
        <f t="shared" si="79"/>
        <v>194735.73</v>
      </c>
    </row>
    <row r="316" spans="1:9" x14ac:dyDescent="0.25">
      <c r="A316" s="66" t="s">
        <v>327</v>
      </c>
      <c r="B316" s="65">
        <v>505.3</v>
      </c>
      <c r="C316" s="65">
        <v>296.77</v>
      </c>
      <c r="D316" s="65">
        <v>181389.08</v>
      </c>
      <c r="E316" s="65">
        <v>120061.43</v>
      </c>
      <c r="F316" s="65">
        <v>61327.65</v>
      </c>
      <c r="G316" s="65">
        <f t="shared" si="78"/>
        <v>120566.73</v>
      </c>
      <c r="H316" s="65">
        <f t="shared" si="78"/>
        <v>61624.42</v>
      </c>
      <c r="I316" s="65">
        <f t="shared" si="79"/>
        <v>182191.15</v>
      </c>
    </row>
    <row r="317" spans="1:9" x14ac:dyDescent="0.25">
      <c r="A317" s="66" t="s">
        <v>328</v>
      </c>
      <c r="B317" s="65">
        <v>0</v>
      </c>
      <c r="C317" s="65">
        <v>0</v>
      </c>
      <c r="D317" s="65">
        <v>0</v>
      </c>
      <c r="E317" s="65">
        <v>0</v>
      </c>
      <c r="F317" s="65">
        <v>0</v>
      </c>
      <c r="G317" s="65">
        <f t="shared" si="78"/>
        <v>0</v>
      </c>
      <c r="H317" s="65">
        <f t="shared" si="78"/>
        <v>0</v>
      </c>
      <c r="I317" s="65">
        <f t="shared" si="79"/>
        <v>0</v>
      </c>
    </row>
    <row r="318" spans="1:9" x14ac:dyDescent="0.25">
      <c r="A318" s="66" t="s">
        <v>329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78"/>
        <v>0</v>
      </c>
      <c r="H318" s="65">
        <f t="shared" si="78"/>
        <v>0</v>
      </c>
      <c r="I318" s="65">
        <f t="shared" si="79"/>
        <v>0</v>
      </c>
    </row>
    <row r="319" spans="1:9" x14ac:dyDescent="0.25">
      <c r="A319" s="66" t="s">
        <v>330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78"/>
        <v>0</v>
      </c>
      <c r="H319" s="65">
        <f t="shared" si="78"/>
        <v>0</v>
      </c>
      <c r="I319" s="65">
        <f t="shared" si="79"/>
        <v>0</v>
      </c>
    </row>
    <row r="320" spans="1:9" x14ac:dyDescent="0.25">
      <c r="A320" s="66" t="s">
        <v>331</v>
      </c>
      <c r="B320" s="65">
        <v>573785.31000000006</v>
      </c>
      <c r="C320" s="65">
        <v>33573.07</v>
      </c>
      <c r="D320" s="65">
        <v>1337827.21</v>
      </c>
      <c r="E320" s="65">
        <v>885507.83</v>
      </c>
      <c r="F320" s="65">
        <v>452319.38</v>
      </c>
      <c r="G320" s="65">
        <f t="shared" si="78"/>
        <v>1459293.1400000001</v>
      </c>
      <c r="H320" s="65">
        <f t="shared" si="78"/>
        <v>485892.45</v>
      </c>
      <c r="I320" s="65">
        <f t="shared" si="79"/>
        <v>1945185.59</v>
      </c>
    </row>
    <row r="321" spans="1:9" x14ac:dyDescent="0.25">
      <c r="A321" s="66" t="s">
        <v>332</v>
      </c>
      <c r="B321" s="63">
        <v>-594171.79</v>
      </c>
      <c r="C321" s="63">
        <v>-450984.57</v>
      </c>
      <c r="D321" s="63">
        <v>-192997.12</v>
      </c>
      <c r="E321" s="63">
        <v>-127744.79</v>
      </c>
      <c r="F321" s="63">
        <v>-65252.33</v>
      </c>
      <c r="G321" s="63">
        <f t="shared" si="78"/>
        <v>-721916.58000000007</v>
      </c>
      <c r="H321" s="63">
        <f t="shared" si="78"/>
        <v>-516236.9</v>
      </c>
      <c r="I321" s="63">
        <f t="shared" si="79"/>
        <v>-1238153.48</v>
      </c>
    </row>
    <row r="322" spans="1:9" x14ac:dyDescent="0.25">
      <c r="A322" s="66" t="s">
        <v>333</v>
      </c>
      <c r="B322" s="65">
        <f>SUM(B313:B321)</f>
        <v>-19881.179999999935</v>
      </c>
      <c r="C322" s="65">
        <f t="shared" ref="C322:I322" si="80">SUM(C313:C321)</f>
        <v>-417114.73</v>
      </c>
      <c r="D322" s="65">
        <f t="shared" si="80"/>
        <v>19315524.399999999</v>
      </c>
      <c r="E322" s="65">
        <f t="shared" si="80"/>
        <v>12784945.600000001</v>
      </c>
      <c r="F322" s="65">
        <f t="shared" si="80"/>
        <v>6530578.8000000007</v>
      </c>
      <c r="G322" s="65">
        <f t="shared" si="80"/>
        <v>12765064.420000002</v>
      </c>
      <c r="H322" s="65">
        <f t="shared" si="80"/>
        <v>6113464.0700000003</v>
      </c>
      <c r="I322" s="65">
        <f t="shared" si="80"/>
        <v>18878528.489999998</v>
      </c>
    </row>
    <row r="323" spans="1:9" x14ac:dyDescent="0.25">
      <c r="A323" s="67" t="s">
        <v>334</v>
      </c>
      <c r="B323" s="65"/>
      <c r="C323" s="65"/>
      <c r="D323" s="65"/>
      <c r="E323" s="65"/>
      <c r="F323" s="65"/>
      <c r="G323" s="65"/>
      <c r="H323" s="65"/>
      <c r="I323" s="65"/>
    </row>
    <row r="324" spans="1:9" x14ac:dyDescent="0.25">
      <c r="A324" s="66" t="s">
        <v>335</v>
      </c>
      <c r="B324" s="65">
        <v>0</v>
      </c>
      <c r="C324" s="65">
        <v>0</v>
      </c>
      <c r="D324" s="65">
        <v>0</v>
      </c>
      <c r="E324" s="65">
        <v>0</v>
      </c>
      <c r="F324" s="65">
        <v>0</v>
      </c>
      <c r="G324" s="65">
        <f t="shared" ref="G324:H325" si="81">B324+E324</f>
        <v>0</v>
      </c>
      <c r="H324" s="65">
        <f t="shared" si="81"/>
        <v>0</v>
      </c>
      <c r="I324" s="65">
        <f t="shared" ref="I324:I325" si="82">SUM(G324:H324)</f>
        <v>0</v>
      </c>
    </row>
    <row r="325" spans="1:9" x14ac:dyDescent="0.25">
      <c r="A325" s="66" t="s">
        <v>336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si="81"/>
        <v>0</v>
      </c>
      <c r="H325" s="63">
        <f t="shared" si="81"/>
        <v>0</v>
      </c>
      <c r="I325" s="63">
        <f t="shared" si="82"/>
        <v>0</v>
      </c>
    </row>
    <row r="326" spans="1:9" x14ac:dyDescent="0.25">
      <c r="A326" s="66" t="s">
        <v>337</v>
      </c>
      <c r="B326" s="65">
        <f>SUM(B324:B325)</f>
        <v>0</v>
      </c>
      <c r="C326" s="65">
        <f t="shared" ref="C326:I326" si="83">SUM(C324:C325)</f>
        <v>0</v>
      </c>
      <c r="D326" s="65">
        <f t="shared" si="83"/>
        <v>0</v>
      </c>
      <c r="E326" s="65">
        <f t="shared" si="83"/>
        <v>0</v>
      </c>
      <c r="F326" s="65">
        <f t="shared" si="83"/>
        <v>0</v>
      </c>
      <c r="G326" s="65">
        <f t="shared" si="83"/>
        <v>0</v>
      </c>
      <c r="H326" s="65">
        <f t="shared" si="83"/>
        <v>0</v>
      </c>
      <c r="I326" s="65">
        <f t="shared" si="83"/>
        <v>0</v>
      </c>
    </row>
    <row r="327" spans="1:9" x14ac:dyDescent="0.25">
      <c r="A327" s="64"/>
      <c r="B327" s="65">
        <v>0</v>
      </c>
      <c r="C327" s="65">
        <v>0</v>
      </c>
      <c r="D327" s="65">
        <v>0</v>
      </c>
      <c r="E327" s="65">
        <v>0</v>
      </c>
      <c r="F327" s="65">
        <v>0</v>
      </c>
      <c r="G327" s="65">
        <v>0</v>
      </c>
      <c r="H327" s="65">
        <v>0</v>
      </c>
      <c r="I327" s="65">
        <v>0</v>
      </c>
    </row>
    <row r="328" spans="1:9" x14ac:dyDescent="0.25">
      <c r="A328" s="62" t="s">
        <v>1</v>
      </c>
      <c r="B328" s="65">
        <f>B311+B322+B326</f>
        <v>-1143214.3499999999</v>
      </c>
      <c r="C328" s="65">
        <f t="shared" ref="C328:I328" si="84">C311+C322+C326</f>
        <v>-1000434.41</v>
      </c>
      <c r="D328" s="65">
        <f t="shared" si="84"/>
        <v>16659691.379999999</v>
      </c>
      <c r="E328" s="65">
        <f t="shared" si="84"/>
        <v>11027049.710000001</v>
      </c>
      <c r="F328" s="65">
        <f t="shared" si="84"/>
        <v>5632641.6700000009</v>
      </c>
      <c r="G328" s="65">
        <f t="shared" si="84"/>
        <v>9883835.3600000013</v>
      </c>
      <c r="H328" s="65">
        <f t="shared" si="84"/>
        <v>4632207.26</v>
      </c>
      <c r="I328" s="65">
        <f t="shared" si="84"/>
        <v>14516042.619999997</v>
      </c>
    </row>
    <row r="329" spans="1:9" x14ac:dyDescent="0.25">
      <c r="A329" s="64"/>
      <c r="B329" s="63"/>
      <c r="C329" s="63"/>
      <c r="D329" s="63"/>
      <c r="E329" s="63"/>
      <c r="F329" s="63"/>
      <c r="G329" s="63"/>
      <c r="H329" s="63"/>
      <c r="I329" s="63"/>
    </row>
    <row r="330" spans="1:9" ht="15.75" thickBot="1" x14ac:dyDescent="0.3">
      <c r="A330" s="62" t="s">
        <v>0</v>
      </c>
      <c r="B330" s="137">
        <f>B283-B328</f>
        <v>30814787.540000007</v>
      </c>
      <c r="C330" s="137">
        <f t="shared" ref="C330:I330" si="85">C283-C328</f>
        <v>6619923.2499999981</v>
      </c>
      <c r="D330" s="137">
        <f t="shared" si="85"/>
        <v>-39894730.850000009</v>
      </c>
      <c r="E330" s="137">
        <f t="shared" si="85"/>
        <v>-26025960.780000001</v>
      </c>
      <c r="F330" s="137">
        <f t="shared" si="85"/>
        <v>-13868770.07</v>
      </c>
      <c r="G330" s="137">
        <f t="shared" si="85"/>
        <v>4788826.7599999961</v>
      </c>
      <c r="H330" s="137">
        <f t="shared" si="85"/>
        <v>-7248846.8200000022</v>
      </c>
      <c r="I330" s="137">
        <f t="shared" si="85"/>
        <v>-2460020.0599999763</v>
      </c>
    </row>
    <row r="331" spans="1:9" ht="15.75" thickTop="1" x14ac:dyDescent="0.25"/>
    <row r="332" spans="1:9" x14ac:dyDescent="0.25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/>
    </row>
    <row r="333" spans="1:9" x14ac:dyDescent="0.25">
      <c r="B333" s="5"/>
      <c r="C333" s="5"/>
      <c r="D333" s="5"/>
      <c r="E333" s="5"/>
      <c r="F333" s="5"/>
      <c r="G333" s="5"/>
      <c r="H333" s="5"/>
      <c r="I333" s="5"/>
    </row>
  </sheetData>
  <pageMargins left="0.7" right="0.7" top="0.75" bottom="0.75" header="0.3" footer="0.3"/>
  <pageSetup scale="71" fitToHeight="0" orientation="landscape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3D5A754E61FB4EAC27E365AD1AD4B0" ma:contentTypeVersion="56" ma:contentTypeDescription="" ma:contentTypeScope="" ma:versionID="ec6fcbda4e05ca596ff7e2d694dd93f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2019-11-14T08:00:00+00:00</OpenedDate>
    <SignificantOrder xmlns="dc463f71-b30c-4ab2-9473-d307f9d35888">false</SignificantOrder>
    <Date1 xmlns="dc463f71-b30c-4ab2-9473-d307f9d35888">2019-11-14T08:00:00+00:00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190948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1D9739-BC3C-4CFB-9E0D-5E01054D0B3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5263ADE-7186-45E7-98BD-E69E85F62304}"/>
</file>

<file path=customXml/itemProps3.xml><?xml version="1.0" encoding="utf-8"?>
<ds:datastoreItem xmlns:ds="http://schemas.openxmlformats.org/officeDocument/2006/customXml" ds:itemID="{9B02B150-8B12-4DEE-9133-5A9E9B4BD9BC}"/>
</file>

<file path=customXml/itemProps4.xml><?xml version="1.0" encoding="utf-8"?>
<ds:datastoreItem xmlns:ds="http://schemas.openxmlformats.org/officeDocument/2006/customXml" ds:itemID="{B9E826A7-6246-4D80-B5EC-EBAA3C50927D}"/>
</file>

<file path=customXml/itemProps5.xml><?xml version="1.0" encoding="utf-8"?>
<ds:datastoreItem xmlns:ds="http://schemas.openxmlformats.org/officeDocument/2006/customXml" ds:itemID="{FCE16FE3-70BA-4735-9606-131661BF7E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2019-11-05T23:11:40Z</cp:lastPrinted>
  <dcterms:created xsi:type="dcterms:W3CDTF">2017-10-30T16:51:04Z</dcterms:created>
  <dcterms:modified xsi:type="dcterms:W3CDTF">2019-11-05T23:12:04Z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0x0101006E56B4D1795A2E4DB2F0B01679ED314A00293D5A754E61FB4EAC27E365AD1AD4B0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