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9\2nd Quarter\"/>
    </mc:Choice>
  </mc:AlternateContent>
  <xr:revisionPtr revIDLastSave="0" documentId="13_ncr:1_{FB115DF6-7AE2-433C-8612-74738339A012}" xr6:coauthVersionLast="36" xr6:coauthVersionMax="36" xr10:uidLastSave="{00000000-0000-0000-0000-000000000000}"/>
  <bookViews>
    <workbookView xWindow="1500" yWindow="1005" windowWidth="11340" windowHeight="6075" tabRatio="760" activeTab="4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" i="127" l="1"/>
  <c r="O2" i="127"/>
  <c r="N2" i="127"/>
  <c r="C25" i="127"/>
  <c r="C21" i="127"/>
  <c r="C19" i="127"/>
  <c r="C18" i="127"/>
  <c r="C23" i="127"/>
  <c r="C20" i="127" l="1"/>
  <c r="C24" i="127" s="1"/>
  <c r="D25" i="127"/>
  <c r="D23" i="127"/>
  <c r="D21" i="127"/>
  <c r="D19" i="127"/>
  <c r="D18" i="127"/>
  <c r="E25" i="127"/>
  <c r="E23" i="127"/>
  <c r="E21" i="127"/>
  <c r="E19" i="127"/>
  <c r="E18" i="127"/>
  <c r="D20" i="127" l="1"/>
  <c r="D24" i="127" s="1"/>
  <c r="D26" i="127" s="1"/>
  <c r="E20" i="127"/>
  <c r="E24" i="127" s="1"/>
  <c r="E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C77" i="125"/>
  <c r="D65" i="125"/>
  <c r="E65" i="125"/>
  <c r="F65" i="125"/>
  <c r="G65" i="125"/>
  <c r="H65" i="125"/>
  <c r="C65" i="125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F21" i="125" l="1"/>
  <c r="F47" i="125" s="1"/>
  <c r="C78" i="125"/>
  <c r="C118" i="125" s="1"/>
  <c r="C21" i="125"/>
  <c r="C47" i="125" s="1"/>
  <c r="H78" i="125"/>
  <c r="H143" i="125" s="1"/>
  <c r="G78" i="125"/>
  <c r="G118" i="125" s="1"/>
  <c r="G21" i="125"/>
  <c r="G47" i="125" s="1"/>
  <c r="F78" i="125"/>
  <c r="H21" i="125"/>
  <c r="H47" i="125" s="1"/>
  <c r="E78" i="125"/>
  <c r="E118" i="125" s="1"/>
  <c r="E21" i="125"/>
  <c r="E47" i="125" s="1"/>
  <c r="D78" i="125"/>
  <c r="D21" i="125"/>
  <c r="D47" i="125" s="1"/>
  <c r="C143" i="125" l="1"/>
  <c r="C144" i="125" s="1"/>
  <c r="H118" i="125"/>
  <c r="E143" i="125"/>
  <c r="E144" i="125" s="1"/>
  <c r="G143" i="125"/>
  <c r="G144" i="125" s="1"/>
  <c r="F143" i="125"/>
  <c r="F144" i="125" s="1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 s="1"/>
  <c r="N7" i="124"/>
  <c r="P7" i="124" s="1"/>
  <c r="R7" i="124" s="1"/>
  <c r="AV21" i="124"/>
  <c r="BK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<sst xmlns="http://schemas.openxmlformats.org/spreadsheetml/2006/main" count="579" uniqueCount="321">
  <si>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</si>
  <si>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</si>
  <si>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</si>
  <si>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</si>
  <si>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</si>
  <si>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</si>
  <si>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</si>
  <si>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</si>
  <si>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</si>
  <si>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</si>
  <si>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</si>
  <si>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</si>
  <si>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</si>
  <si>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</si>
  <si>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</si>
  <si>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</si>
  <si>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</si>
  <si>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</si>
  <si>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</si>
  <si>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</si>
  <si>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</si>
  <si>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</si>
  <si>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</si>
  <si>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</si>
  <si>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</si>
  <si>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</si>
  <si>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</si>
  <si>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</si>
  <si>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</si>
  <si>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</si>
  <si>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</si>
  <si>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</si>
  <si>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</si>
  <si>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</si>
  <si>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</si>
  <si>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</si>
  <si>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</si>
  <si>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</si>
  <si>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</si>
  <si>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</si>
  <si>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</si>
  <si>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</si>
  <si>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</si>
  <si>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</si>
  <si>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</si>
  <si>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</si>
  <si>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</si>
  <si>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</si>
  <si>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</si>
  <si>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</si>
  <si>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</si>
  <si>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</si>
  <si>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</si>
  <si>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</si>
  <si>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</si>
  <si>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</si>
  <si>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</si>
  <si>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</si>
  <si>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</si>
  <si>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</si>
  <si>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</si>
  <si>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</si>
  <si>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</si>
  <si>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</si>
  <si>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</si>
  <si>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</si>
  <si>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</si>
  <si>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</si>
  <si>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</si>
  <si>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</si>
  <si>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</si>
  <si>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</si>
  <si>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</si>
  <si>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</si>
  <si>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</si>
  <si>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</si>
  <si>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</si>
  <si>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</si>
  <si>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</si>
  <si>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</si>
  <si>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</si>
  <si>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</si>
  <si>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</si>
  <si>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</si>
  <si>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</si>
  <si>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</si>
  <si>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</si>
  <si>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</si>
  <si>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</si>
  <si>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</si>
  <si>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</si>
  <si>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</si>
  <si>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</si>
  <si>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</si>
  <si>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</si>
  <si>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</si>
  <si>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</si>
  <si>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</si>
  <si>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</si>
  <si>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</si>
  <si>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</si>
  <si>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</si>
  <si>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</si>
  <si>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</si>
  <si>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</si>
  <si>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</si>
  <si>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</si>
  <si>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</si>
  <si>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</si>
  <si>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</si>
  <si>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</si>
  <si>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</si>
  <si>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</si>
  <si>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</si>
  <si>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</si>
  <si>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</si>
  <si>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</si>
  <si>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</si>
  <si>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</si>
  <si>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</si>
  <si>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</si>
  <si>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</si>
  <si>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</si>
  <si>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</si>
  <si>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</si>
  <si>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</si>
  <si>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</si>
  <si>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</si>
  <si>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</si>
  <si>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</si>
  <si>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</si>
  <si>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</si>
  <si>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</si>
  <si>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</si>
  <si>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</si>
  <si>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</si>
  <si>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</si>
  <si>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</si>
  <si>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</si>
  <si>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</si>
  <si>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</si>
  <si>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</si>
  <si>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</si>
  <si>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</si>
  <si>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</si>
  <si>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</si>
  <si>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</si>
  <si>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</si>
  <si>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</si>
  <si>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</si>
  <si>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</si>
  <si>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</si>
  <si>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</si>
  <si>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</si>
  <si>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</si>
  <si>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</si>
  <si>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</si>
  <si>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</si>
  <si>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</si>
  <si>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</si>
  <si>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</si>
  <si>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</si>
  <si>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</si>
  <si>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</si>
  <si>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</si>
  <si>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</si>
  <si>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</si>
  <si>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</si>
  <si>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</si>
  <si>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</si>
  <si>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</si>
  <si>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</si>
  <si>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</si>
  <si>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</si>
  <si>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</si>
  <si>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</si>
  <si>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</si>
  <si>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</si>
  <si>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</si>
  <si>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</si>
  <si>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</si>
  <si>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</si>
  <si>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</si>
  <si>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</si>
  <si>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</si>
  <si>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</si>
  <si>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</si>
  <si>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</si>
  <si>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</si>
  <si>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</si>
  <si>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</si>
  <si>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</si>
  <si>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</si>
  <si>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</si>
  <si>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</si>
  <si>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</si>
  <si>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</si>
  <si>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</si>
  <si>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</si>
  <si>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</si>
  <si>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</si>
  <si>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</si>
  <si>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</si>
  <si>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</si>
  <si>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</si>
  <si>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</si>
  <si>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</si>
  <si>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</si>
  <si>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</si>
  <si>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</si>
  <si>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</si>
  <si>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</si>
  <si>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</si>
  <si>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</si>
  <si>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</si>
  <si>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</si>
  <si>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</si>
  <si>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</si>
  <si>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</si>
  <si>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</si>
  <si>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</si>
  <si>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</si>
  <si>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</si>
  <si>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</si>
  <si>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</si>
  <si>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</si>
  <si>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</si>
  <si>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</si>
  <si>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</si>
  <si>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</si>
  <si>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</si>
  <si>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</si>
  <si>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</si>
  <si>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</si>
  <si>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</si>
  <si>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</si>
  <si>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</si>
  <si>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</si>
  <si>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</si>
  <si>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</si>
  <si>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</si>
  <si>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</si>
  <si>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</si>
  <si>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</si>
  <si>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</si>
  <si>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</si>
  <si>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</si>
  <si>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</si>
  <si>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</si>
  <si>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</si>
  <si>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</si>
  <si>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</si>
  <si>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</si>
  <si>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</si>
  <si>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</si>
  <si>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</si>
  <si>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</si>
  <si>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</si>
  <si>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</si>
  <si>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</si>
  <si>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</si>
  <si>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</si>
  <si>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</si>
  <si>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</si>
  <si>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</si>
  <si>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</si>
  <si>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</si>
  <si>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</si>
  <si>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</si>
  <si>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</si>
  <si>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</si>
  <si>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</si>
  <si>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</si>
  <si>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</si>
  <si>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</si>
  <si>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</si>
  <si>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</si>
  <si>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</si>
  <si>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</si>
  <si>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</si>
  <si>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</si>
  <si>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</si>
  <si>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</si>
  <si>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</si>
  <si>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</si>
  <si>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</si>
  <si>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</si>
  <si>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</si>
  <si>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</si>
  <si>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</si>
  <si>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</si>
  <si>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</si>
  <si>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</si>
  <si>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</si>
  <si>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</si>
  <si>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</si>
  <si>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</si>
  <si>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</si>
  <si>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</si>
  <si>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</si>
  <si>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</si>
  <si>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</si>
  <si>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</si>
  <si>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</si>
  <si>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</si>
  <si>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</si>
  <si>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</si>
  <si>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</si>
  <si>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</si>
  <si>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</si>
  <si>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</si>
  <si>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</si>
  <si>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</si>
  <si>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</si>
  <si>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</si>
  <si>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</si>
  <si>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June 1, 2018 THROUGH              May 31, 2019</t>
  </si>
  <si>
    <t>July 1, 2018 THROUGH           June 30, 2019</t>
  </si>
  <si>
    <t>May 1, 2018 THROUGH                        April 30, 2019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</si>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</sst>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164" fontId="32" fillId="0" borderId="0" xfId="1" applyNumberFormat="1" applyFont="1" applyFill="1" applyBorder="1"/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33" fillId="0" borderId="0" xfId="0" applyFont="1" applyFill="1" applyAlignment="1">
      <alignment horizontal="center"/>
    </xf>
    <xf numFmtId="37" fontId="31" fillId="0" borderId="0" xfId="39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zoomScaleNormal="100" zoomScaleSheetLayoutView="100" workbookViewId="0">
      <selection activeCell="CG7" sqref="CG7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0" width="13.5703125" style="38" bestFit="1" customWidth="1"/>
    <col min="91" max="91" width="12" style="38" customWidth="1"/>
    <col min="92" max="92" width="3.7109375" style="38" customWidth="1"/>
    <col min="93" max="16384" width="9.140625" style="38"/>
  </cols>
  <sheetData>
    <row r="1" spans="1:94" x14ac:dyDescent="0.25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O1" s="13"/>
      <c r="CP1" s="13"/>
    </row>
    <row r="2" spans="1:94" x14ac:dyDescent="0.25">
      <c r="A2" s="182" t="s">
        <v>269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O2" s="13"/>
      <c r="CP2" s="13"/>
    </row>
    <row r="3" spans="1:94" x14ac:dyDescent="0.25">
      <c r="A3" s="182" t="s">
        <v>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9" t="s">
        <v>8</v>
      </c>
      <c r="CH5" s="179"/>
      <c r="CI5" s="179"/>
      <c r="CJ5" s="179"/>
      <c r="CK5" s="179"/>
      <c r="CL5" s="179"/>
      <c r="CM5" s="179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6" t="s">
        <v>9</v>
      </c>
      <c r="AU6" s="183"/>
      <c r="AV6" s="184"/>
      <c r="AW6" s="176" t="s">
        <v>9</v>
      </c>
      <c r="AX6" s="183"/>
      <c r="AY6" s="184"/>
      <c r="AZ6" s="176" t="s">
        <v>9</v>
      </c>
      <c r="BA6" s="183"/>
      <c r="BB6" s="184"/>
      <c r="BC6" s="176" t="s">
        <v>9</v>
      </c>
      <c r="BD6" s="183"/>
      <c r="BE6" s="184"/>
      <c r="BF6" s="176" t="s">
        <v>9</v>
      </c>
      <c r="BG6" s="183"/>
      <c r="BH6" s="184"/>
      <c r="BI6" s="176" t="s">
        <v>9</v>
      </c>
      <c r="BJ6" s="177"/>
      <c r="BK6" s="178"/>
      <c r="BL6" s="176" t="s">
        <v>9</v>
      </c>
      <c r="BM6" s="177"/>
      <c r="BN6" s="178"/>
      <c r="BO6" s="176" t="s">
        <v>9</v>
      </c>
      <c r="BP6" s="177"/>
      <c r="BQ6" s="178"/>
      <c r="BR6" s="176" t="s">
        <v>9</v>
      </c>
      <c r="BS6" s="177"/>
      <c r="BT6" s="178"/>
      <c r="BU6" s="176" t="s">
        <v>9</v>
      </c>
      <c r="BV6" s="177"/>
      <c r="BW6" s="178"/>
      <c r="BX6" s="176" t="s">
        <v>9</v>
      </c>
      <c r="BY6" s="177"/>
      <c r="BZ6" s="178"/>
      <c r="CA6" s="176" t="s">
        <v>9</v>
      </c>
      <c r="CB6" s="177"/>
      <c r="CC6" s="178"/>
      <c r="CD6" s="176" t="s">
        <v>9</v>
      </c>
      <c r="CE6" s="177"/>
      <c r="CF6" s="178"/>
      <c r="CG6" s="176" t="s">
        <v>9</v>
      </c>
      <c r="CH6" s="177"/>
      <c r="CI6" s="178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68">
        <f>+CH7-31</f>
        <v>43584</v>
      </c>
      <c r="CH7" s="168">
        <f>+CI7-31</f>
        <v>43615</v>
      </c>
      <c r="CI7" s="168">
        <f>+StatementDate</f>
        <v>43646</v>
      </c>
      <c r="CJ7" s="13"/>
      <c r="CK7" s="168">
        <f>+CG7</f>
        <v>43584</v>
      </c>
      <c r="CL7" s="168">
        <f>+CH7</f>
        <v>43615</v>
      </c>
      <c r="CM7" s="168">
        <f>+CI7</f>
        <v>43646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69">
        <f>+CH8</f>
        <v>2019</v>
      </c>
      <c r="CH8" s="170">
        <f>+CI8</f>
        <v>2019</v>
      </c>
      <c r="CI8" s="170">
        <f>YEAR(StatementDate)</f>
        <v>2019</v>
      </c>
      <c r="CJ8" s="13"/>
      <c r="CK8" s="169">
        <f t="shared" ref="CK8:CM8" si="1">+CG8</f>
        <v>2019</v>
      </c>
      <c r="CL8" s="170">
        <f t="shared" si="1"/>
        <v>2019</v>
      </c>
      <c r="CM8" s="170">
        <f t="shared" si="1"/>
        <v>2019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6952138</v>
      </c>
      <c r="CH9" s="20">
        <f>+'Copy Other Data Here'!O4</f>
        <v>5018427</v>
      </c>
      <c r="CI9" s="20">
        <f>+'Copy Other Data Here'!P4</f>
        <v>2902522</v>
      </c>
      <c r="CJ9" s="21"/>
      <c r="CK9" s="22">
        <f>+'Copy Other Data Here'!N10</f>
        <v>125590302</v>
      </c>
      <c r="CL9" s="22">
        <f>+'Copy Other Data Here'!O10</f>
        <v>126566206</v>
      </c>
      <c r="CM9" s="22">
        <f>+'Copy Other Data Here'!P10</f>
        <v>125882463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6221119</v>
      </c>
      <c r="CH10" s="22">
        <f>+'Copy Other Data Here'!O5</f>
        <v>4046110</v>
      </c>
      <c r="CI10" s="22">
        <f>+'Copy Other Data Here'!P5</f>
        <v>3349591</v>
      </c>
      <c r="CJ10" s="21"/>
      <c r="CK10" s="22">
        <f>+'Copy Other Data Here'!N11</f>
        <v>102155247</v>
      </c>
      <c r="CL10" s="22">
        <f>+'Copy Other Data Here'!O11</f>
        <v>102383445</v>
      </c>
      <c r="CM10" s="22">
        <f>+'Copy Other Data Here'!P11</f>
        <v>101819332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1670359</v>
      </c>
      <c r="CH11" s="22">
        <f>+'Copy Other Data Here'!O6</f>
        <v>1057539</v>
      </c>
      <c r="CI11" s="22">
        <f>+'Copy Other Data Here'!P6</f>
        <v>854078</v>
      </c>
      <c r="CJ11" s="21"/>
      <c r="CK11" s="22">
        <f>+'Copy Other Data Here'!N12</f>
        <v>16396937</v>
      </c>
      <c r="CL11" s="22">
        <f>+'Copy Other Data Here'!O12</f>
        <v>16336066</v>
      </c>
      <c r="CM11" s="22">
        <f>+'Copy Other Data Here'!P12</f>
        <v>16330641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191595</v>
      </c>
      <c r="CH12" s="22">
        <f>+'Copy Other Data Here'!O7</f>
        <v>142407</v>
      </c>
      <c r="CI12" s="22">
        <f>+'Copy Other Data Here'!P7</f>
        <v>110987</v>
      </c>
      <c r="CJ12" s="21"/>
      <c r="CK12" s="22">
        <f>+'Copy Other Data Here'!N13</f>
        <v>2238159</v>
      </c>
      <c r="CL12" s="22">
        <f>+'Copy Other Data Here'!O13</f>
        <v>2236040</v>
      </c>
      <c r="CM12" s="22">
        <f>+'Copy Other Data Here'!P13</f>
        <v>2230943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53528395</v>
      </c>
      <c r="CH13" s="29">
        <f>+'Copy Other Data Here'!O8</f>
        <v>47962626</v>
      </c>
      <c r="CI13" s="29">
        <f>+'Copy Other Data Here'!P8</f>
        <v>54928747</v>
      </c>
      <c r="CJ13" s="21"/>
      <c r="CK13" s="22">
        <f>+'Copy Other Data Here'!N14</f>
        <v>723436722</v>
      </c>
      <c r="CL13" s="22">
        <f>+'Copy Other Data Here'!O14</f>
        <v>720961658</v>
      </c>
      <c r="CM13" s="22">
        <f>+'Copy Other Data Here'!P14</f>
        <v>729783052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68563606</v>
      </c>
      <c r="CH14" s="30">
        <f>SUM(CH9:CH13)</f>
        <v>58227109</v>
      </c>
      <c r="CI14" s="30">
        <f>SUM(CI9:CI13)</f>
        <v>62145925</v>
      </c>
      <c r="CK14" s="33">
        <f>SUM(CK9:CK13)</f>
        <v>969817367</v>
      </c>
      <c r="CL14" s="33">
        <f>SUM(CL9:CL13)</f>
        <v>968483415</v>
      </c>
      <c r="CM14" s="30">
        <f>SUM(CM9:CM13)</f>
        <v>976046431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0"/>
      <c r="N20" s="180"/>
      <c r="O20" s="180"/>
      <c r="P20" s="116"/>
      <c r="Q20" s="116"/>
      <c r="R20" s="116"/>
      <c r="S20" s="181" t="s">
        <v>21</v>
      </c>
      <c r="T20" s="181"/>
      <c r="U20" s="181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81" t="s">
        <v>21</v>
      </c>
      <c r="AI20" s="181"/>
      <c r="AJ20" s="181"/>
      <c r="AK20" s="181" t="s">
        <v>21</v>
      </c>
      <c r="AL20" s="181"/>
      <c r="AM20" s="181"/>
      <c r="AN20" s="181" t="s">
        <v>21</v>
      </c>
      <c r="AO20" s="181"/>
      <c r="AP20" s="181"/>
      <c r="AQ20" s="181" t="s">
        <v>21</v>
      </c>
      <c r="AR20" s="181"/>
      <c r="AS20" s="181"/>
      <c r="AT20" s="181" t="s">
        <v>21</v>
      </c>
      <c r="AU20" s="181"/>
      <c r="AV20" s="181"/>
      <c r="AW20" s="176" t="s">
        <v>21</v>
      </c>
      <c r="AX20" s="177"/>
      <c r="AY20" s="178"/>
      <c r="AZ20" s="176" t="s">
        <v>21</v>
      </c>
      <c r="BA20" s="177"/>
      <c r="BB20" s="178"/>
      <c r="BC20" s="176" t="s">
        <v>21</v>
      </c>
      <c r="BD20" s="177"/>
      <c r="BE20" s="178"/>
      <c r="BF20" s="176" t="s">
        <v>21</v>
      </c>
      <c r="BG20" s="177"/>
      <c r="BH20" s="178"/>
      <c r="BI20" s="176" t="s">
        <v>21</v>
      </c>
      <c r="BJ20" s="177"/>
      <c r="BK20" s="178"/>
      <c r="BL20" s="176" t="s">
        <v>21</v>
      </c>
      <c r="BM20" s="177"/>
      <c r="BN20" s="178"/>
      <c r="BO20" s="176" t="s">
        <v>21</v>
      </c>
      <c r="BP20" s="177"/>
      <c r="BQ20" s="178"/>
      <c r="BR20" s="176" t="s">
        <v>21</v>
      </c>
      <c r="BS20" s="177"/>
      <c r="BT20" s="178"/>
      <c r="BU20" s="176" t="s">
        <v>21</v>
      </c>
      <c r="BV20" s="177"/>
      <c r="BW20" s="178"/>
      <c r="BX20" s="176" t="s">
        <v>21</v>
      </c>
      <c r="BY20" s="177"/>
      <c r="BZ20" s="178"/>
      <c r="CA20" s="176" t="s">
        <v>21</v>
      </c>
      <c r="CB20" s="177"/>
      <c r="CC20" s="178"/>
      <c r="CD20" s="176" t="s">
        <v>21</v>
      </c>
      <c r="CE20" s="177"/>
      <c r="CF20" s="178"/>
      <c r="CG20" s="176" t="s">
        <v>21</v>
      </c>
      <c r="CH20" s="177"/>
      <c r="CI20" s="178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68">
        <f>+CG7</f>
        <v>43584</v>
      </c>
      <c r="CH21" s="168">
        <f>+CH7</f>
        <v>43615</v>
      </c>
      <c r="CI21" s="168">
        <f>+CI7</f>
        <v>43646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69">
        <f t="shared" ref="CG22:CI22" si="7">+CG8</f>
        <v>2019</v>
      </c>
      <c r="CH22" s="170">
        <f t="shared" si="7"/>
        <v>2019</v>
      </c>
      <c r="CI22" s="170">
        <f t="shared" si="7"/>
        <v>2019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191097</v>
      </c>
      <c r="CH23" s="22">
        <f>+'Copy Other Data Here'!O19</f>
        <v>190896</v>
      </c>
      <c r="CI23" s="22">
        <f>+'Copy Other Data Here'!P19</f>
        <v>190735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26539</v>
      </c>
      <c r="CH24" s="22">
        <f>+'Copy Other Data Here'!O20</f>
        <v>26460</v>
      </c>
      <c r="CI24" s="22">
        <f>+'Copy Other Data Here'!P20</f>
        <v>26393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491</v>
      </c>
      <c r="CH25" s="22">
        <f>+'Copy Other Data Here'!O21</f>
        <v>488</v>
      </c>
      <c r="CI25" s="22">
        <f>+'Copy Other Data Here'!P21</f>
        <v>489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7</v>
      </c>
      <c r="CH26" s="22">
        <f>+'Copy Other Data Here'!O22</f>
        <v>7</v>
      </c>
      <c r="CI26" s="22">
        <f>+'Copy Other Data Here'!P22</f>
        <v>7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200</v>
      </c>
      <c r="CH27" s="22">
        <f>+'Copy Other Data Here'!O23</f>
        <v>202</v>
      </c>
      <c r="CI27" s="22">
        <f>+'Copy Other Data Here'!P23</f>
        <v>202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218334</v>
      </c>
      <c r="CH28" s="30">
        <f>SUM(CH23:CH27)</f>
        <v>218053</v>
      </c>
      <c r="CI28" s="30">
        <f>SUM(CI23:CI27)</f>
        <v>217826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zoomScaleNormal="100" zoomScaleSheetLayoutView="85" workbookViewId="0">
      <selection activeCell="CL34" sqref="CL34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TEXT(DATE(YEAR(StatementDate),MONTH(StatementDate)-1,1)-1,"m/d/yyy")</f>
        <v>Month and Twelve Months Ended 4/30/2019</v>
      </c>
      <c r="B5" s="179"/>
      <c r="C5" s="179"/>
      <c r="D5" s="179"/>
      <c r="E5" s="179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14507803.640000001</v>
      </c>
      <c r="E10" s="52">
        <f>+'Copy Allocation Report Here'!F10</f>
        <v>202863974.69</v>
      </c>
    </row>
    <row r="11" spans="1:5" x14ac:dyDescent="0.25">
      <c r="A11" s="49"/>
      <c r="B11" s="13" t="s">
        <v>28</v>
      </c>
      <c r="C11" s="13"/>
      <c r="D11" s="51">
        <f>+'Copy Allocation Report Here'!C14</f>
        <v>1883940.32</v>
      </c>
      <c r="E11" s="52">
        <f>+'Copy Allocation Report Here'!F14</f>
        <v>23128823.73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141038.78000000003</v>
      </c>
      <c r="E12" s="54">
        <f>+'Copy Allocation Report Here'!F20-'Copy Allocation Report Here'!F14</f>
        <v>-413790.4299999997</v>
      </c>
    </row>
    <row r="13" spans="1:5" x14ac:dyDescent="0.25">
      <c r="A13" s="49"/>
      <c r="B13" s="13"/>
      <c r="C13" s="13"/>
      <c r="D13" s="55">
        <f>SUM(D10:D12)</f>
        <v>16532782.74</v>
      </c>
      <c r="E13" s="50">
        <f>SUM(E10:E12)</f>
        <v>225579007.98999998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7575352.9600000009</v>
      </c>
      <c r="E14" s="52">
        <f>+'Copy Allocation Report Here'!F30+'Copy Allocation Report Here'!F44</f>
        <v>109339409.59</v>
      </c>
    </row>
    <row r="15" spans="1:5" x14ac:dyDescent="0.25">
      <c r="A15" s="49"/>
      <c r="B15" s="13" t="s">
        <v>32</v>
      </c>
      <c r="C15" s="13"/>
      <c r="D15" s="51">
        <f>+'Copy Allocation Report Here'!C46</f>
        <v>1614479.4</v>
      </c>
      <c r="E15" s="52">
        <f>+'Copy Allocation Report Here'!F46</f>
        <v>18930028.43</v>
      </c>
    </row>
    <row r="16" spans="1:5" x14ac:dyDescent="0.25">
      <c r="A16" s="49" t="s">
        <v>33</v>
      </c>
      <c r="B16" s="13"/>
      <c r="C16" s="13"/>
      <c r="D16" s="56">
        <f>D13-D14-D15</f>
        <v>7342950.379999999</v>
      </c>
      <c r="E16" s="57">
        <f>E13-E14-E15</f>
        <v>97309569.969999969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15424.26</v>
      </c>
      <c r="E18" s="50">
        <f>'Copy Allocation Report Here'!F50</f>
        <v>265602.15999999997</v>
      </c>
    </row>
    <row r="19" spans="1:5" x14ac:dyDescent="0.25">
      <c r="A19" s="49"/>
      <c r="B19" s="13" t="s">
        <v>35</v>
      </c>
      <c r="C19" s="13"/>
      <c r="D19" s="51">
        <f>+'Copy Allocation Report Here'!C78</f>
        <v>1766291.54</v>
      </c>
      <c r="E19" s="52">
        <f>+'Copy Allocation Report Here'!F78</f>
        <v>19842835.07</v>
      </c>
    </row>
    <row r="20" spans="1:5" x14ac:dyDescent="0.25">
      <c r="A20" s="49"/>
      <c r="B20" s="13" t="s">
        <v>36</v>
      </c>
      <c r="C20" s="13"/>
      <c r="D20" s="51">
        <f>+'Copy Allocation Report Here'!C86</f>
        <v>349193.39</v>
      </c>
      <c r="E20" s="52">
        <f>+'Copy Allocation Report Here'!F86</f>
        <v>5419360.8699999992</v>
      </c>
    </row>
    <row r="21" spans="1:5" x14ac:dyDescent="0.25">
      <c r="A21" s="49"/>
      <c r="B21" s="13" t="s">
        <v>37</v>
      </c>
      <c r="C21" s="13"/>
      <c r="D21" s="51">
        <f>+'Copy Allocation Report Here'!C93</f>
        <v>420207.55</v>
      </c>
      <c r="E21" s="52">
        <f>+'Copy Allocation Report Here'!F93</f>
        <v>6215381.7199999997</v>
      </c>
    </row>
    <row r="22" spans="1:5" x14ac:dyDescent="0.25">
      <c r="A22" s="49"/>
      <c r="B22" s="13" t="s">
        <v>0</v>
      </c>
      <c r="C22" s="13"/>
      <c r="D22" s="51">
        <f>+'Copy Allocation Report Here'!C100</f>
        <v>0</v>
      </c>
      <c r="E22" s="52">
        <f>+'Copy Allocation Report Here'!F100</f>
        <v>1616.65</v>
      </c>
    </row>
    <row r="23" spans="1:5" x14ac:dyDescent="0.25">
      <c r="A23" s="49"/>
      <c r="B23" s="13" t="s">
        <v>38</v>
      </c>
      <c r="C23" s="13"/>
      <c r="D23" s="51">
        <f>+'Copy Allocation Report Here'!C116</f>
        <v>1537044.41</v>
      </c>
      <c r="E23" s="52">
        <f>+'Copy Allocation Report Here'!F116</f>
        <v>16676230.15</v>
      </c>
    </row>
    <row r="24" spans="1:5" x14ac:dyDescent="0.25">
      <c r="A24" s="49"/>
      <c r="B24" s="13" t="s">
        <v>39</v>
      </c>
      <c r="C24" s="13"/>
      <c r="D24" s="51">
        <f>+'Copy Allocation Report Here'!C128</f>
        <v>2041464.36</v>
      </c>
      <c r="E24" s="52">
        <f>+'Copy Allocation Report Here'!F128</f>
        <v>23501782.059999999</v>
      </c>
    </row>
    <row r="25" spans="1:5" x14ac:dyDescent="0.25">
      <c r="A25" s="49"/>
      <c r="B25" s="13" t="s">
        <v>40</v>
      </c>
      <c r="C25" s="13"/>
      <c r="D25" s="51">
        <f>+'Copy Allocation Report Here'!C133</f>
        <v>-58201.64</v>
      </c>
      <c r="E25" s="52">
        <f>+'Copy Allocation Report Here'!F133</f>
        <v>3783308.31</v>
      </c>
    </row>
    <row r="26" spans="1:5" x14ac:dyDescent="0.25">
      <c r="A26" s="49"/>
      <c r="B26" s="13" t="s">
        <v>41</v>
      </c>
      <c r="C26" s="13"/>
      <c r="D26" s="51">
        <f>+'Copy Allocation Report Here'!C142</f>
        <v>-101275.45000000007</v>
      </c>
      <c r="E26" s="52">
        <f>+'Copy Allocation Report Here'!F142</f>
        <v>137405.44999999911</v>
      </c>
    </row>
    <row r="27" spans="1:5" x14ac:dyDescent="0.25">
      <c r="A27" s="49"/>
      <c r="B27" s="13"/>
      <c r="C27" s="13" t="s">
        <v>42</v>
      </c>
      <c r="D27" s="56">
        <f>SUM(D18:D26)</f>
        <v>5970148.4199999999</v>
      </c>
      <c r="E27" s="57">
        <f>SUM(E18:E26)</f>
        <v>75843522.439999998</v>
      </c>
    </row>
    <row r="28" spans="1:5" ht="15.75" thickBot="1" x14ac:dyDescent="0.3">
      <c r="A28" s="49" t="s">
        <v>43</v>
      </c>
      <c r="B28" s="13"/>
      <c r="C28" s="13"/>
      <c r="D28" s="58">
        <f>D16-D27</f>
        <v>1372801.959999999</v>
      </c>
      <c r="E28" s="59">
        <f>E16-E27</f>
        <v>21466047.529999971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399531600</v>
      </c>
      <c r="E30" s="61">
        <f>E52</f>
        <v>377765718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3.4360284893610394E-3</v>
      </c>
      <c r="E32" s="65">
        <f>E28/E30</f>
        <v>5.6823704500364357E-2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825307820</v>
      </c>
      <c r="E40" s="114">
        <f>+'Copy Other Data Here'!C30</f>
        <v>800012358</v>
      </c>
    </row>
    <row r="41" spans="1:5" x14ac:dyDescent="0.25">
      <c r="A41" s="49" t="s">
        <v>50</v>
      </c>
      <c r="B41" s="13"/>
      <c r="C41" s="13"/>
      <c r="D41" s="53">
        <f>+'Copy Other Data Here'!C19</f>
        <v>-385815638</v>
      </c>
      <c r="E41" s="54">
        <f>+'Copy Other Data Here'!C31</f>
        <v>-381375794</v>
      </c>
    </row>
    <row r="42" spans="1:5" x14ac:dyDescent="0.25">
      <c r="A42" s="49" t="s">
        <v>51</v>
      </c>
      <c r="B42" s="13"/>
      <c r="C42" s="13"/>
      <c r="D42" s="55">
        <f>D40+D41</f>
        <v>439492182</v>
      </c>
      <c r="E42" s="50">
        <f>E40+E41</f>
        <v>418636564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-3806649</v>
      </c>
      <c r="E46" s="52">
        <f>+'Copy Other Data Here'!C33</f>
        <v>-3925908</v>
      </c>
    </row>
    <row r="47" spans="1:5" x14ac:dyDescent="0.25">
      <c r="A47" s="49"/>
      <c r="B47" s="13" t="s">
        <v>55</v>
      </c>
      <c r="C47" s="13"/>
      <c r="D47" s="51">
        <f>+'Copy Other Data Here'!C23</f>
        <v>-74404337</v>
      </c>
      <c r="E47" s="52">
        <f>+'Copy Other Data Here'!C35</f>
        <v>-75298510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361281196</v>
      </c>
      <c r="E49" s="50">
        <f>E42+SUM(E45:E48)</f>
        <v>339412146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38250404</v>
      </c>
      <c r="E51" s="54">
        <f>'Copy Other Data Here'!C37</f>
        <v>38353572</v>
      </c>
    </row>
    <row r="52" spans="1:5" ht="15.75" thickBot="1" x14ac:dyDescent="0.3">
      <c r="A52" s="66" t="s">
        <v>59</v>
      </c>
      <c r="B52" s="67"/>
      <c r="C52" s="67"/>
      <c r="D52" s="73">
        <f>D49+D51</f>
        <v>399531600</v>
      </c>
      <c r="E52" s="74">
        <f>E49+E51</f>
        <v>377765718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19" zoomScaleNormal="100" zoomScaleSheetLayoutView="7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TEXT(DATE(YEAR(StatementDate),MONTH(StatementDate),1)-1,"m/d/yyy")</f>
        <v>Month and Twelve Months Ended 5/31/2019</v>
      </c>
      <c r="B5" s="179"/>
      <c r="C5" s="179"/>
      <c r="D5" s="179"/>
      <c r="E5" s="179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9854693.879999999</v>
      </c>
      <c r="E10" s="52">
        <f>+'Copy Allocation Report Here'!G10</f>
        <v>203341414.06999999</v>
      </c>
    </row>
    <row r="11" spans="1:5" x14ac:dyDescent="0.25">
      <c r="A11" s="49"/>
      <c r="B11" s="13" t="s">
        <v>28</v>
      </c>
      <c r="C11" s="13"/>
      <c r="D11" s="51">
        <f>+'Copy Allocation Report Here'!D14</f>
        <v>1796713.64</v>
      </c>
      <c r="E11" s="52">
        <f>+'Copy Allocation Report Here'!G14</f>
        <v>23083420.969999999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41345.850000000326</v>
      </c>
      <c r="E12" s="54">
        <f>+'Copy Allocation Report Here'!G20-'Copy Allocation Report Here'!G14</f>
        <v>581927.76999999955</v>
      </c>
    </row>
    <row r="13" spans="1:5" x14ac:dyDescent="0.25">
      <c r="A13" s="49"/>
      <c r="B13" s="13"/>
      <c r="C13" s="13"/>
      <c r="D13" s="55">
        <f>SUM(D10:D12)</f>
        <v>11692753.369999999</v>
      </c>
      <c r="E13" s="50">
        <f>SUM(E10:E12)</f>
        <v>227006762.81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5079562.4699999988</v>
      </c>
      <c r="E14" s="52">
        <f>+'Copy Allocation Report Here'!G30+'Copy Allocation Report Here'!G44</f>
        <v>109948045.66000001</v>
      </c>
    </row>
    <row r="15" spans="1:5" x14ac:dyDescent="0.25">
      <c r="A15" s="49"/>
      <c r="B15" s="13" t="s">
        <v>32</v>
      </c>
      <c r="C15" s="13"/>
      <c r="D15" s="51">
        <f>+'Copy Allocation Report Here'!D46</f>
        <v>1093325.08</v>
      </c>
      <c r="E15" s="52">
        <f>+'Copy Allocation Report Here'!G46</f>
        <v>18931857.879999999</v>
      </c>
    </row>
    <row r="16" spans="1:5" x14ac:dyDescent="0.25">
      <c r="A16" s="49" t="s">
        <v>33</v>
      </c>
      <c r="B16" s="13"/>
      <c r="C16" s="13"/>
      <c r="D16" s="56">
        <f>D13-D14-D15</f>
        <v>5519865.8200000003</v>
      </c>
      <c r="E16" s="57">
        <f>E13-E14-E15</f>
        <v>98126859.269999996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18950.599999999999</v>
      </c>
      <c r="E18" s="50">
        <f>'Copy Allocation Report Here'!G50</f>
        <v>266708.05</v>
      </c>
    </row>
    <row r="19" spans="1:5" x14ac:dyDescent="0.25">
      <c r="A19" s="49"/>
      <c r="B19" s="13" t="s">
        <v>35</v>
      </c>
      <c r="C19" s="13"/>
      <c r="D19" s="51">
        <f>+'Copy Allocation Report Here'!D78</f>
        <v>1776307.8300000003</v>
      </c>
      <c r="E19" s="52">
        <f>+'Copy Allocation Report Here'!G78</f>
        <v>20089313.550000001</v>
      </c>
    </row>
    <row r="20" spans="1:5" x14ac:dyDescent="0.25">
      <c r="A20" s="49"/>
      <c r="B20" s="13" t="s">
        <v>36</v>
      </c>
      <c r="C20" s="13"/>
      <c r="D20" s="51">
        <f>+'Copy Allocation Report Here'!D86</f>
        <v>402456.79</v>
      </c>
      <c r="E20" s="52">
        <f>+'Copy Allocation Report Here'!G86</f>
        <v>5398462.459999999</v>
      </c>
    </row>
    <row r="21" spans="1:5" x14ac:dyDescent="0.25">
      <c r="A21" s="49"/>
      <c r="B21" s="13" t="s">
        <v>37</v>
      </c>
      <c r="C21" s="13"/>
      <c r="D21" s="51">
        <f>+'Copy Allocation Report Here'!D93</f>
        <v>401246.58999999997</v>
      </c>
      <c r="E21" s="52">
        <f>+'Copy Allocation Report Here'!G93</f>
        <v>6467301.9799999995</v>
      </c>
    </row>
    <row r="22" spans="1:5" x14ac:dyDescent="0.25">
      <c r="A22" s="49"/>
      <c r="B22" s="13" t="s">
        <v>0</v>
      </c>
      <c r="C22" s="13"/>
      <c r="D22" s="51">
        <f>+'Copy Allocation Report Here'!D100</f>
        <v>1232.23</v>
      </c>
      <c r="E22" s="52">
        <f>+'Copy Allocation Report Here'!G100</f>
        <v>2100.38</v>
      </c>
    </row>
    <row r="23" spans="1:5" x14ac:dyDescent="0.25">
      <c r="A23" s="49"/>
      <c r="B23" s="13" t="s">
        <v>38</v>
      </c>
      <c r="C23" s="13"/>
      <c r="D23" s="51">
        <f>+'Copy Allocation Report Here'!D116</f>
        <v>1877637.5799999998</v>
      </c>
      <c r="E23" s="52">
        <f>+'Copy Allocation Report Here'!G116</f>
        <v>17387994.370000001</v>
      </c>
    </row>
    <row r="24" spans="1:5" x14ac:dyDescent="0.25">
      <c r="A24" s="49"/>
      <c r="B24" s="13" t="s">
        <v>39</v>
      </c>
      <c r="C24" s="13"/>
      <c r="D24" s="51">
        <f>+'Copy Allocation Report Here'!D128</f>
        <v>2055364.64</v>
      </c>
      <c r="E24" s="52">
        <f>+'Copy Allocation Report Here'!G128</f>
        <v>23701685.510000002</v>
      </c>
    </row>
    <row r="25" spans="1:5" x14ac:dyDescent="0.25">
      <c r="A25" s="49"/>
      <c r="B25" s="13" t="s">
        <v>40</v>
      </c>
      <c r="C25" s="13"/>
      <c r="D25" s="51">
        <f>+'Copy Allocation Report Here'!D133</f>
        <v>330429.37</v>
      </c>
      <c r="E25" s="52">
        <f>+'Copy Allocation Report Here'!G133</f>
        <v>3729296.76</v>
      </c>
    </row>
    <row r="26" spans="1:5" x14ac:dyDescent="0.25">
      <c r="A26" s="49"/>
      <c r="B26" s="13" t="s">
        <v>41</v>
      </c>
      <c r="C26" s="13"/>
      <c r="D26" s="51">
        <f>+'Copy Allocation Report Here'!D142</f>
        <v>-1142207.0499999991</v>
      </c>
      <c r="E26" s="52">
        <f>+'Copy Allocation Report Here'!G142</f>
        <v>-656402.03999999852</v>
      </c>
    </row>
    <row r="27" spans="1:5" x14ac:dyDescent="0.25">
      <c r="A27" s="49"/>
      <c r="B27" s="13"/>
      <c r="C27" s="13" t="s">
        <v>42</v>
      </c>
      <c r="D27" s="56">
        <f>SUM(D18:D26)</f>
        <v>5721418.580000001</v>
      </c>
      <c r="E27" s="57">
        <f>SUM(E18:E26)</f>
        <v>76386461.020000026</v>
      </c>
    </row>
    <row r="28" spans="1:5" ht="15.75" thickBot="1" x14ac:dyDescent="0.3">
      <c r="A28" s="49" t="s">
        <v>43</v>
      </c>
      <c r="B28" s="13"/>
      <c r="C28" s="13"/>
      <c r="D28" s="58">
        <f>D16-D27</f>
        <v>-201552.76000000071</v>
      </c>
      <c r="E28" s="59">
        <f>E16-E27</f>
        <v>21740398.24999997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405692059.5</v>
      </c>
      <c r="E30" s="61">
        <f>E52</f>
        <v>386962678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-4.9681218865463327E-4</v>
      </c>
      <c r="E32" s="65">
        <f>E28/E30</f>
        <v>5.618215783073522E-2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829513250.5</v>
      </c>
      <c r="E40" s="114">
        <f>+'Copy Other Data Here'!D30</f>
        <v>805038560</v>
      </c>
    </row>
    <row r="41" spans="1:5" x14ac:dyDescent="0.25">
      <c r="A41" s="79" t="s">
        <v>50</v>
      </c>
      <c r="B41" s="3"/>
      <c r="C41" s="13"/>
      <c r="D41" s="53">
        <f>+'Copy Other Data Here'!D19</f>
        <v>-387353002</v>
      </c>
      <c r="E41" s="54">
        <f>+'Copy Other Data Here'!D31</f>
        <v>-382371415</v>
      </c>
    </row>
    <row r="42" spans="1:5" x14ac:dyDescent="0.25">
      <c r="A42" s="79" t="s">
        <v>51</v>
      </c>
      <c r="B42" s="3"/>
      <c r="C42" s="13"/>
      <c r="D42" s="55">
        <f>D40+D41</f>
        <v>442160248.5</v>
      </c>
      <c r="E42" s="50">
        <f>E40+E41</f>
        <v>422667145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-3790661</v>
      </c>
      <c r="E46" s="52">
        <f>+'Copy Other Data Here'!D33</f>
        <v>-3911733</v>
      </c>
    </row>
    <row r="47" spans="1:5" x14ac:dyDescent="0.25">
      <c r="A47" s="79"/>
      <c r="B47" s="3" t="s">
        <v>55</v>
      </c>
      <c r="C47" s="13"/>
      <c r="D47" s="51">
        <f>+'Copy Other Data Here'!D23</f>
        <v>-76158659</v>
      </c>
      <c r="E47" s="52">
        <f>+'Copy Other Data Here'!D35</f>
        <v>-75246599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362210928.5</v>
      </c>
      <c r="E49" s="50">
        <f>E42+SUM(E45:E48)</f>
        <v>343508813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43481131</v>
      </c>
      <c r="E51" s="54">
        <f>+'Copy Other Data Here'!D37</f>
        <v>43453865</v>
      </c>
    </row>
    <row r="52" spans="1:5" ht="15.75" thickBot="1" x14ac:dyDescent="0.3">
      <c r="A52" s="80" t="s">
        <v>59</v>
      </c>
      <c r="B52" s="81"/>
      <c r="C52" s="67"/>
      <c r="D52" s="73">
        <f>D49+D51</f>
        <v>405692059.5</v>
      </c>
      <c r="E52" s="74">
        <f>E49+E51</f>
        <v>386962678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opLeftCell="A7" zoomScaleNormal="100" zoomScaleSheetLayoutView="8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9" t="str">
        <f>"Month and Twelve Months Ended " &amp; TEXT(StatementDate,"m/d/yyy")</f>
        <v>Month and Twelve Months Ended 6/30/2019</v>
      </c>
      <c r="B5" s="179"/>
      <c r="C5" s="179"/>
      <c r="D5" s="179"/>
      <c r="E5" s="179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7347150.96</v>
      </c>
      <c r="E10" s="52">
        <f>+'Copy Allocation Report Here'!H10</f>
        <v>202682556</v>
      </c>
    </row>
    <row r="11" spans="1:5" x14ac:dyDescent="0.25">
      <c r="A11" s="49"/>
      <c r="B11" s="13" t="s">
        <v>28</v>
      </c>
      <c r="C11" s="13"/>
      <c r="D11" s="51">
        <f>+'Copy Allocation Report Here'!E14</f>
        <v>1839573.39</v>
      </c>
      <c r="E11" s="52">
        <f>+'Copy Allocation Report Here'!H14</f>
        <v>23132762.190000001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-9804.9399999997113</v>
      </c>
      <c r="E12" s="54">
        <f>+'Copy Allocation Report Here'!H20-'Copy Allocation Report Here'!H14</f>
        <v>2068177.1799999997</v>
      </c>
    </row>
    <row r="13" spans="1:5" x14ac:dyDescent="0.25">
      <c r="A13" s="49"/>
      <c r="B13" s="13"/>
      <c r="C13" s="13"/>
      <c r="D13" s="55">
        <f>SUM(D10:D12)</f>
        <v>9176919.4100000001</v>
      </c>
      <c r="E13" s="50">
        <f>SUM(E10:E12)</f>
        <v>227883495.37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3568250.9200000004</v>
      </c>
      <c r="E14" s="52">
        <f>+'Copy Allocation Report Here'!H30+'Copy Allocation Report Here'!H44</f>
        <v>109357997.27000003</v>
      </c>
    </row>
    <row r="15" spans="1:5" x14ac:dyDescent="0.25">
      <c r="A15" s="49"/>
      <c r="B15" s="13" t="s">
        <v>32</v>
      </c>
      <c r="C15" s="13"/>
      <c r="D15" s="51">
        <f>+'Copy Allocation Report Here'!E46</f>
        <v>792332.04</v>
      </c>
      <c r="E15" s="52">
        <f>+'Copy Allocation Report Here'!H46</f>
        <v>18901409.600000001</v>
      </c>
    </row>
    <row r="16" spans="1:5" x14ac:dyDescent="0.25">
      <c r="A16" s="49" t="s">
        <v>33</v>
      </c>
      <c r="B16" s="13"/>
      <c r="C16" s="13"/>
      <c r="D16" s="56">
        <f>D13-D14-D15</f>
        <v>4816336.45</v>
      </c>
      <c r="E16" s="57">
        <f>E13-E14-E15</f>
        <v>99624088.49999997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14312.12</v>
      </c>
      <c r="E18" s="50">
        <f>'Copy Allocation Report Here'!H50</f>
        <v>261033.26</v>
      </c>
    </row>
    <row r="19" spans="1:5" x14ac:dyDescent="0.25">
      <c r="A19" s="49"/>
      <c r="B19" s="13" t="s">
        <v>35</v>
      </c>
      <c r="C19" s="13"/>
      <c r="D19" s="51">
        <f>+'Copy Allocation Report Here'!E78</f>
        <v>1414204.9699999997</v>
      </c>
      <c r="E19" s="52">
        <f>+'Copy Allocation Report Here'!H78</f>
        <v>20052340.300000001</v>
      </c>
    </row>
    <row r="20" spans="1:5" x14ac:dyDescent="0.25">
      <c r="A20" s="49"/>
      <c r="B20" s="13" t="s">
        <v>36</v>
      </c>
      <c r="C20" s="13"/>
      <c r="D20" s="51">
        <f>+'Copy Allocation Report Here'!E86</f>
        <v>427956.95</v>
      </c>
      <c r="E20" s="52">
        <f>+'Copy Allocation Report Here'!H86</f>
        <v>5389203.9399999995</v>
      </c>
    </row>
    <row r="21" spans="1:5" x14ac:dyDescent="0.25">
      <c r="A21" s="49"/>
      <c r="B21" s="13" t="s">
        <v>37</v>
      </c>
      <c r="C21" s="13"/>
      <c r="D21" s="51">
        <f>+'Copy Allocation Report Here'!E93</f>
        <v>209916.09000000003</v>
      </c>
      <c r="E21" s="52">
        <f>+'Copy Allocation Report Here'!H93</f>
        <v>6528600.7299999995</v>
      </c>
    </row>
    <row r="22" spans="1:5" x14ac:dyDescent="0.25">
      <c r="A22" s="49"/>
      <c r="B22" s="13" t="s">
        <v>0</v>
      </c>
      <c r="C22" s="13"/>
      <c r="D22" s="51">
        <f>+'Copy Allocation Report Here'!E100</f>
        <v>0</v>
      </c>
      <c r="E22" s="52">
        <f>+'Copy Allocation Report Here'!H100</f>
        <v>1507.82</v>
      </c>
    </row>
    <row r="23" spans="1:5" x14ac:dyDescent="0.25">
      <c r="A23" s="49"/>
      <c r="B23" s="13" t="s">
        <v>38</v>
      </c>
      <c r="C23" s="13"/>
      <c r="D23" s="51">
        <f>+'Copy Allocation Report Here'!E116</f>
        <v>1531283.33</v>
      </c>
      <c r="E23" s="52">
        <f>+'Copy Allocation Report Here'!H116</f>
        <v>17642893.970000003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2068617.67</v>
      </c>
      <c r="E24" s="52">
        <f>+'Copy Allocation Report Here'!H128</f>
        <v>23904493.899999999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362273</v>
      </c>
      <c r="E25" s="52">
        <f>+'Copy Allocation Report Here'!H133</f>
        <v>3719649.41</v>
      </c>
    </row>
    <row r="26" spans="1:5" x14ac:dyDescent="0.25">
      <c r="A26" s="49"/>
      <c r="B26" s="13" t="s">
        <v>41</v>
      </c>
      <c r="C26" s="13"/>
      <c r="D26" s="51">
        <f>+'Copy Allocation Report Here'!E142</f>
        <v>-685498.61999999988</v>
      </c>
      <c r="E26" s="52">
        <f>+'Copy Allocation Report Here'!H142</f>
        <v>-603887.23000000115</v>
      </c>
    </row>
    <row r="27" spans="1:5" x14ac:dyDescent="0.25">
      <c r="A27" s="49"/>
      <c r="B27" s="13"/>
      <c r="C27" s="13" t="s">
        <v>42</v>
      </c>
      <c r="D27" s="56">
        <f>SUM(D18:D26)</f>
        <v>5343065.51</v>
      </c>
      <c r="E27" s="57">
        <f>SUM(E18:E26)</f>
        <v>76895836.099999994</v>
      </c>
    </row>
    <row r="28" spans="1:5" ht="15.75" thickBot="1" x14ac:dyDescent="0.3">
      <c r="A28" s="49" t="s">
        <v>43</v>
      </c>
      <c r="B28" s="13"/>
      <c r="C28" s="13"/>
      <c r="D28" s="58">
        <f>D16-D27</f>
        <v>-526729.05999999959</v>
      </c>
      <c r="E28" s="59">
        <f>E16-E27</f>
        <v>22728252.399999976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413033015.5</v>
      </c>
      <c r="E30" s="61">
        <f>E52</f>
        <v>395919043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-1.2752710805996078E-3</v>
      </c>
      <c r="E32" s="65">
        <f>E28/E30</f>
        <v>5.7406312734495007E-2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833469515.5</v>
      </c>
      <c r="E40" s="114">
        <f>+'Copy Other Data Here'!E30</f>
        <v>810048885</v>
      </c>
    </row>
    <row r="41" spans="1:5" x14ac:dyDescent="0.25">
      <c r="A41" s="79" t="s">
        <v>50</v>
      </c>
      <c r="B41" s="3"/>
      <c r="C41" s="13"/>
      <c r="D41" s="53">
        <f>+'Copy Other Data Here'!E19</f>
        <v>-389017135.5</v>
      </c>
      <c r="E41" s="54">
        <f>+'Copy Other Data Here'!E31</f>
        <v>-383395567</v>
      </c>
    </row>
    <row r="42" spans="1:5" x14ac:dyDescent="0.25">
      <c r="A42" s="79" t="s">
        <v>51</v>
      </c>
      <c r="B42" s="3"/>
      <c r="C42" s="13"/>
      <c r="D42" s="55">
        <f>D40+D41</f>
        <v>444452380</v>
      </c>
      <c r="E42" s="50">
        <f>E40+E41</f>
        <v>426653318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-3790463</v>
      </c>
      <c r="E46" s="52">
        <f>+'Copy Other Data Here'!E33</f>
        <v>-3897457</v>
      </c>
    </row>
    <row r="47" spans="1:5" x14ac:dyDescent="0.25">
      <c r="A47" s="79"/>
      <c r="B47" s="3" t="s">
        <v>55</v>
      </c>
      <c r="C47" s="13"/>
      <c r="D47" s="51">
        <f>+'Copy Other Data Here'!E23</f>
        <v>-76101452</v>
      </c>
      <c r="E47" s="52">
        <f>+'Copy Other Data Here'!E35</f>
        <v>-75275570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364560465</v>
      </c>
      <c r="E49" s="50">
        <f>E42+SUM(E45:E48)</f>
        <v>347480291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48472550.5</v>
      </c>
      <c r="E51" s="54">
        <f>+'Copy Other Data Here'!E37</f>
        <v>48438752</v>
      </c>
    </row>
    <row r="52" spans="1:5" ht="15.75" thickBot="1" x14ac:dyDescent="0.3">
      <c r="A52" s="80" t="s">
        <v>59</v>
      </c>
      <c r="B52" s="81"/>
      <c r="C52" s="67"/>
      <c r="D52" s="73">
        <f>D49+D51</f>
        <v>413033015.5</v>
      </c>
      <c r="E52" s="74">
        <f>E49+E51</f>
        <v>395919043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activeCell="CL34" sqref="CL34"/>
      <selection pane="topRight" activeCell="B4" sqref="B4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43646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2" customFormat="1" ht="56.25" customHeight="1" thickBot="1" x14ac:dyDescent="0.3">
      <c r="A6" s="187" t="s">
        <v>304</v>
      </c>
      <c r="B6" s="188"/>
      <c r="C6" s="173">
        <v>43556</v>
      </c>
      <c r="D6" s="173">
        <v>43586</v>
      </c>
      <c r="E6" s="173">
        <v>43617</v>
      </c>
      <c r="F6" s="174" t="s">
        <v>318</v>
      </c>
      <c r="G6" s="175" t="s">
        <v>316</v>
      </c>
      <c r="H6" s="174" t="s">
        <v>317</v>
      </c>
    </row>
    <row r="7" spans="1:8" x14ac:dyDescent="0.25">
      <c r="A7" s="103" t="s">
        <v>83</v>
      </c>
      <c r="B7" s="89"/>
      <c r="C7" s="149"/>
      <c r="D7" s="150"/>
      <c r="E7" s="151"/>
      <c r="F7" s="149"/>
      <c r="G7" s="150"/>
      <c r="H7" s="151"/>
    </row>
    <row r="8" spans="1:8" x14ac:dyDescent="0.25">
      <c r="A8" s="90" t="s">
        <v>84</v>
      </c>
      <c r="B8" s="91" t="s">
        <v>85</v>
      </c>
      <c r="C8" s="152">
        <v>7807312.8099999996</v>
      </c>
      <c r="D8" s="153">
        <v>5376355.6399999997</v>
      </c>
      <c r="E8" s="154">
        <v>3642488.93</v>
      </c>
      <c r="F8" s="152">
        <v>111861728.12</v>
      </c>
      <c r="G8" s="153">
        <v>112335428.41</v>
      </c>
      <c r="H8" s="154">
        <v>111989573.23999999</v>
      </c>
    </row>
    <row r="9" spans="1:8" x14ac:dyDescent="0.25">
      <c r="A9" s="90" t="s">
        <v>86</v>
      </c>
      <c r="B9" s="91" t="s">
        <v>87</v>
      </c>
      <c r="C9" s="152">
        <v>6700490.8300000001</v>
      </c>
      <c r="D9" s="153">
        <v>4478338.24</v>
      </c>
      <c r="E9" s="154">
        <v>3704662.03</v>
      </c>
      <c r="F9" s="152">
        <v>91002246.569999993</v>
      </c>
      <c r="G9" s="153">
        <v>91005985.659999996</v>
      </c>
      <c r="H9" s="154">
        <v>90692982.760000005</v>
      </c>
    </row>
    <row r="10" spans="1:8" x14ac:dyDescent="0.25">
      <c r="A10" s="103" t="s">
        <v>88</v>
      </c>
      <c r="B10" s="89"/>
      <c r="C10" s="155">
        <f>+C8+C9</f>
        <v>14507803.640000001</v>
      </c>
      <c r="D10" s="155">
        <f t="shared" ref="D10:H10" si="0">+D8+D9</f>
        <v>9854693.879999999</v>
      </c>
      <c r="E10" s="155">
        <f t="shared" si="0"/>
        <v>7347150.96</v>
      </c>
      <c r="F10" s="155">
        <f t="shared" si="0"/>
        <v>202863974.69</v>
      </c>
      <c r="G10" s="155">
        <f t="shared" si="0"/>
        <v>203341414.06999999</v>
      </c>
      <c r="H10" s="155">
        <f t="shared" si="0"/>
        <v>202682556</v>
      </c>
    </row>
    <row r="11" spans="1:8" x14ac:dyDescent="0.25">
      <c r="A11" s="104"/>
      <c r="B11" s="89"/>
      <c r="C11" s="152"/>
      <c r="D11" s="153"/>
      <c r="E11" s="154"/>
      <c r="F11" s="152"/>
      <c r="G11" s="153"/>
      <c r="H11" s="154"/>
    </row>
    <row r="12" spans="1:8" x14ac:dyDescent="0.25">
      <c r="A12" s="103" t="s">
        <v>89</v>
      </c>
      <c r="B12" s="89"/>
      <c r="C12" s="152"/>
      <c r="D12" s="153"/>
      <c r="E12" s="154"/>
      <c r="F12" s="152"/>
      <c r="G12" s="153"/>
      <c r="H12" s="154"/>
    </row>
    <row r="13" spans="1:8" x14ac:dyDescent="0.25">
      <c r="A13" s="90" t="s">
        <v>90</v>
      </c>
      <c r="B13" s="91" t="s">
        <v>91</v>
      </c>
      <c r="C13" s="152">
        <v>68192.789999999994</v>
      </c>
      <c r="D13" s="153">
        <v>46271.35</v>
      </c>
      <c r="E13" s="154">
        <v>40123.03</v>
      </c>
      <c r="F13" s="152">
        <v>670293.93999999994</v>
      </c>
      <c r="G13" s="153">
        <v>656662.84</v>
      </c>
      <c r="H13" s="154">
        <v>669133.11</v>
      </c>
    </row>
    <row r="14" spans="1:8" x14ac:dyDescent="0.25">
      <c r="A14" s="105" t="s">
        <v>92</v>
      </c>
      <c r="B14" s="91" t="s">
        <v>93</v>
      </c>
      <c r="C14" s="152">
        <v>1883940.32</v>
      </c>
      <c r="D14" s="153">
        <v>1796713.64</v>
      </c>
      <c r="E14" s="154">
        <v>1839573.39</v>
      </c>
      <c r="F14" s="152">
        <v>23128823.73</v>
      </c>
      <c r="G14" s="153">
        <v>23083420.969999999</v>
      </c>
      <c r="H14" s="154">
        <v>23132762.190000001</v>
      </c>
    </row>
    <row r="15" spans="1:8" x14ac:dyDescent="0.25">
      <c r="A15" s="105" t="s">
        <v>94</v>
      </c>
      <c r="B15" s="91" t="s">
        <v>95</v>
      </c>
      <c r="C15" s="152">
        <v>0</v>
      </c>
      <c r="D15" s="153">
        <v>0</v>
      </c>
      <c r="E15" s="154">
        <v>0</v>
      </c>
      <c r="F15" s="152">
        <v>100</v>
      </c>
      <c r="G15" s="153"/>
      <c r="H15" s="154"/>
    </row>
    <row r="16" spans="1:8" x14ac:dyDescent="0.25">
      <c r="A16" s="105" t="s">
        <v>310</v>
      </c>
      <c r="B16" s="91" t="s">
        <v>311</v>
      </c>
      <c r="C16" s="152">
        <v>10662.11</v>
      </c>
      <c r="D16" s="153">
        <v>10662.12</v>
      </c>
      <c r="E16" s="154">
        <v>10662.11</v>
      </c>
      <c r="F16" s="152">
        <v>99690.12</v>
      </c>
      <c r="G16" s="153">
        <v>103222.03</v>
      </c>
      <c r="H16" s="154">
        <v>106753.93</v>
      </c>
    </row>
    <row r="17" spans="1:8" x14ac:dyDescent="0.25">
      <c r="A17" s="105" t="s">
        <v>96</v>
      </c>
      <c r="B17" s="91" t="s">
        <v>97</v>
      </c>
      <c r="C17" s="152">
        <v>3893.43</v>
      </c>
      <c r="D17" s="153">
        <v>9911.27</v>
      </c>
      <c r="E17" s="154">
        <v>8751.5499999999993</v>
      </c>
      <c r="F17" s="152">
        <v>62280.72</v>
      </c>
      <c r="G17" s="153">
        <v>68709.33</v>
      </c>
      <c r="H17" s="154">
        <v>70840.52</v>
      </c>
    </row>
    <row r="18" spans="1:8" x14ac:dyDescent="0.25">
      <c r="A18" s="90" t="s">
        <v>98</v>
      </c>
      <c r="B18" s="91" t="s">
        <v>99</v>
      </c>
      <c r="C18" s="152">
        <v>0</v>
      </c>
      <c r="D18" s="153">
        <v>0</v>
      </c>
      <c r="E18" s="154">
        <v>0</v>
      </c>
      <c r="F18" s="152">
        <v>0</v>
      </c>
      <c r="G18" s="153">
        <v>0</v>
      </c>
      <c r="H18" s="154">
        <v>0</v>
      </c>
    </row>
    <row r="19" spans="1:8" x14ac:dyDescent="0.25">
      <c r="A19" s="146">
        <v>4962</v>
      </c>
      <c r="B19" s="91" t="s">
        <v>314</v>
      </c>
      <c r="C19" s="152">
        <v>58290.45</v>
      </c>
      <c r="D19" s="156">
        <v>-25498.89</v>
      </c>
      <c r="E19" s="157">
        <v>-69341.63</v>
      </c>
      <c r="F19" s="152">
        <v>-1246155.21</v>
      </c>
      <c r="G19" s="156">
        <v>-246666.43</v>
      </c>
      <c r="H19" s="156">
        <v>1221449.6200000001</v>
      </c>
    </row>
    <row r="20" spans="1:8" x14ac:dyDescent="0.25">
      <c r="A20" s="103" t="s">
        <v>100</v>
      </c>
      <c r="B20" s="89"/>
      <c r="C20" s="155">
        <f>SUM(C13:C19)</f>
        <v>2024979.1</v>
      </c>
      <c r="D20" s="155">
        <f t="shared" ref="D20:H20" si="1">SUM(D13:D19)</f>
        <v>1838059.4900000002</v>
      </c>
      <c r="E20" s="155">
        <f t="shared" si="1"/>
        <v>1829768.4500000002</v>
      </c>
      <c r="F20" s="155">
        <f t="shared" si="1"/>
        <v>22715033.300000001</v>
      </c>
      <c r="G20" s="155">
        <f t="shared" si="1"/>
        <v>23665348.739999998</v>
      </c>
      <c r="H20" s="155">
        <f t="shared" si="1"/>
        <v>25200939.370000001</v>
      </c>
    </row>
    <row r="21" spans="1:8" ht="15.75" thickBot="1" x14ac:dyDescent="0.3">
      <c r="A21" s="103" t="s">
        <v>101</v>
      </c>
      <c r="B21" s="89"/>
      <c r="C21" s="158">
        <f>+C20+C10</f>
        <v>16532782.74</v>
      </c>
      <c r="D21" s="158">
        <f t="shared" ref="D21:H21" si="2">+D20+D10</f>
        <v>11692753.369999999</v>
      </c>
      <c r="E21" s="158">
        <f t="shared" si="2"/>
        <v>9176919.4100000001</v>
      </c>
      <c r="F21" s="158">
        <f t="shared" si="2"/>
        <v>225579007.99000001</v>
      </c>
      <c r="G21" s="158">
        <f t="shared" si="2"/>
        <v>227006762.81</v>
      </c>
      <c r="H21" s="158">
        <f t="shared" si="2"/>
        <v>227883495.37</v>
      </c>
    </row>
    <row r="22" spans="1:8" ht="15.75" thickTop="1" x14ac:dyDescent="0.25">
      <c r="A22" s="88"/>
      <c r="B22" s="89"/>
      <c r="C22" s="152"/>
      <c r="D22" s="153"/>
      <c r="E22" s="154"/>
      <c r="F22" s="152"/>
      <c r="G22" s="153"/>
      <c r="H22" s="154"/>
    </row>
    <row r="23" spans="1:8" x14ac:dyDescent="0.25">
      <c r="A23" s="103" t="s">
        <v>102</v>
      </c>
      <c r="B23" s="89"/>
      <c r="C23" s="152"/>
      <c r="D23" s="153"/>
      <c r="E23" s="154"/>
      <c r="F23" s="152"/>
      <c r="G23" s="153"/>
      <c r="H23" s="154"/>
    </row>
    <row r="24" spans="1:8" x14ac:dyDescent="0.25">
      <c r="A24" s="90" t="s">
        <v>103</v>
      </c>
      <c r="B24" s="91" t="s">
        <v>104</v>
      </c>
      <c r="C24" s="152">
        <v>9593131.6500000004</v>
      </c>
      <c r="D24" s="153">
        <v>6268341.5499999998</v>
      </c>
      <c r="E24" s="154">
        <v>6152617.3200000003</v>
      </c>
      <c r="F24" s="152">
        <v>209057209.90000001</v>
      </c>
      <c r="G24" s="153">
        <v>209340211.09999999</v>
      </c>
      <c r="H24" s="154">
        <v>209601640.61000001</v>
      </c>
    </row>
    <row r="25" spans="1:8" x14ac:dyDescent="0.25">
      <c r="A25" s="90" t="s">
        <v>105</v>
      </c>
      <c r="B25" s="91" t="s">
        <v>106</v>
      </c>
      <c r="C25" s="152" t="s">
        <v>315</v>
      </c>
      <c r="D25" s="153">
        <v>0</v>
      </c>
      <c r="E25" s="154">
        <v>0</v>
      </c>
      <c r="F25" s="152">
        <v>0</v>
      </c>
      <c r="G25" s="153">
        <v>0</v>
      </c>
      <c r="H25" s="154">
        <v>0</v>
      </c>
    </row>
    <row r="26" spans="1:8" x14ac:dyDescent="0.25">
      <c r="A26" s="90" t="s">
        <v>107</v>
      </c>
      <c r="B26" s="91" t="s">
        <v>108</v>
      </c>
      <c r="C26" s="152">
        <v>-1133833.95</v>
      </c>
      <c r="D26" s="153">
        <v>-713864.86</v>
      </c>
      <c r="E26" s="154">
        <v>-1756994.71</v>
      </c>
      <c r="F26" s="152">
        <v>-96998087.299999997</v>
      </c>
      <c r="G26" s="153">
        <v>-96609815.519999996</v>
      </c>
      <c r="H26" s="154">
        <v>-97147621.390000001</v>
      </c>
    </row>
    <row r="27" spans="1:8" x14ac:dyDescent="0.25">
      <c r="A27" s="90" t="s">
        <v>109</v>
      </c>
      <c r="B27" s="91" t="s">
        <v>110</v>
      </c>
      <c r="C27" s="152"/>
      <c r="D27" s="153">
        <v>15029.27</v>
      </c>
      <c r="E27" s="154"/>
      <c r="F27" s="152">
        <v>4800868.5999999996</v>
      </c>
      <c r="G27" s="153">
        <v>4815897.87</v>
      </c>
      <c r="H27" s="154">
        <v>4815897.87</v>
      </c>
    </row>
    <row r="28" spans="1:8" x14ac:dyDescent="0.25">
      <c r="A28" s="90" t="s">
        <v>111</v>
      </c>
      <c r="B28" s="91" t="s">
        <v>112</v>
      </c>
      <c r="C28" s="152">
        <v>-877178.75</v>
      </c>
      <c r="D28" s="153">
        <v>-484583.03</v>
      </c>
      <c r="E28" s="154">
        <v>-824127.08</v>
      </c>
      <c r="F28" s="152">
        <v>-7471012.2599999998</v>
      </c>
      <c r="G28" s="153">
        <v>-7546317.9100000001</v>
      </c>
      <c r="H28" s="154">
        <v>-7858231.25</v>
      </c>
    </row>
    <row r="29" spans="1:8" x14ac:dyDescent="0.25">
      <c r="A29" s="90" t="s">
        <v>113</v>
      </c>
      <c r="B29" s="91" t="s">
        <v>114</v>
      </c>
      <c r="C29" s="152">
        <v>-6765.99</v>
      </c>
      <c r="D29" s="153">
        <v>-5360.46</v>
      </c>
      <c r="E29" s="154">
        <v>-3244.61</v>
      </c>
      <c r="F29" s="152">
        <v>-49569.35</v>
      </c>
      <c r="G29" s="153">
        <v>-51929.88</v>
      </c>
      <c r="H29" s="154">
        <v>-53688.57</v>
      </c>
    </row>
    <row r="30" spans="1:8" x14ac:dyDescent="0.25">
      <c r="A30" s="103" t="s">
        <v>115</v>
      </c>
      <c r="B30" s="89"/>
      <c r="C30" s="155">
        <f>SUM(C24:C29)</f>
        <v>7575352.9600000009</v>
      </c>
      <c r="D30" s="155">
        <f t="shared" ref="D30:H30" si="3">SUM(D24:D29)</f>
        <v>5079562.4699999988</v>
      </c>
      <c r="E30" s="155">
        <f t="shared" si="3"/>
        <v>3568250.9200000004</v>
      </c>
      <c r="F30" s="155">
        <f t="shared" si="3"/>
        <v>109339409.59</v>
      </c>
      <c r="G30" s="155">
        <f t="shared" si="3"/>
        <v>109948045.66000001</v>
      </c>
      <c r="H30" s="155">
        <f t="shared" si="3"/>
        <v>109357997.27000003</v>
      </c>
    </row>
    <row r="31" spans="1:8" x14ac:dyDescent="0.25">
      <c r="A31" s="88"/>
      <c r="B31" s="89"/>
      <c r="C31" s="152"/>
      <c r="D31" s="153"/>
      <c r="E31" s="154"/>
      <c r="F31" s="152"/>
      <c r="G31" s="153"/>
      <c r="H31" s="154"/>
    </row>
    <row r="32" spans="1:8" x14ac:dyDescent="0.25">
      <c r="A32" s="103" t="s">
        <v>116</v>
      </c>
      <c r="B32" s="89"/>
      <c r="C32" s="152"/>
      <c r="D32" s="153"/>
      <c r="E32" s="154"/>
      <c r="F32" s="152"/>
      <c r="G32" s="153"/>
      <c r="H32" s="154"/>
    </row>
    <row r="33" spans="1:8" x14ac:dyDescent="0.25">
      <c r="A33" s="90" t="s">
        <v>117</v>
      </c>
      <c r="B33" s="91" t="s">
        <v>118</v>
      </c>
      <c r="C33" s="152">
        <v>0</v>
      </c>
      <c r="D33" s="153">
        <v>0</v>
      </c>
      <c r="E33" s="154">
        <v>0</v>
      </c>
      <c r="F33" s="152">
        <v>0</v>
      </c>
      <c r="G33" s="153">
        <v>0</v>
      </c>
      <c r="H33" s="154">
        <v>0</v>
      </c>
    </row>
    <row r="34" spans="1:8" x14ac:dyDescent="0.25">
      <c r="A34" s="90" t="s">
        <v>119</v>
      </c>
      <c r="B34" s="91" t="s">
        <v>120</v>
      </c>
      <c r="C34" s="152">
        <v>0</v>
      </c>
      <c r="D34" s="153">
        <v>0</v>
      </c>
      <c r="E34" s="154">
        <v>0</v>
      </c>
      <c r="F34" s="152">
        <v>0</v>
      </c>
      <c r="G34" s="153">
        <v>0</v>
      </c>
      <c r="H34" s="154">
        <v>0</v>
      </c>
    </row>
    <row r="35" spans="1:8" x14ac:dyDescent="0.25">
      <c r="A35" s="90" t="s">
        <v>121</v>
      </c>
      <c r="B35" s="91" t="s">
        <v>122</v>
      </c>
      <c r="C35" s="152">
        <v>0</v>
      </c>
      <c r="D35" s="153">
        <v>0</v>
      </c>
      <c r="E35" s="154">
        <v>0</v>
      </c>
      <c r="F35" s="152">
        <v>0</v>
      </c>
      <c r="G35" s="153">
        <v>0</v>
      </c>
      <c r="H35" s="154">
        <v>0</v>
      </c>
    </row>
    <row r="36" spans="1:8" x14ac:dyDescent="0.25">
      <c r="A36" s="90" t="s">
        <v>123</v>
      </c>
      <c r="B36" s="91" t="s">
        <v>124</v>
      </c>
      <c r="C36" s="152">
        <v>0</v>
      </c>
      <c r="D36" s="153">
        <v>0</v>
      </c>
      <c r="E36" s="154">
        <v>0</v>
      </c>
      <c r="F36" s="152">
        <v>0</v>
      </c>
      <c r="G36" s="153">
        <v>0</v>
      </c>
      <c r="H36" s="154">
        <v>0</v>
      </c>
    </row>
    <row r="37" spans="1:8" x14ac:dyDescent="0.25">
      <c r="A37" s="90" t="s">
        <v>125</v>
      </c>
      <c r="B37" s="91" t="s">
        <v>126</v>
      </c>
      <c r="C37" s="152">
        <v>0</v>
      </c>
      <c r="D37" s="153">
        <v>0</v>
      </c>
      <c r="E37" s="154">
        <v>0</v>
      </c>
      <c r="F37" s="152">
        <v>0</v>
      </c>
      <c r="G37" s="153">
        <v>0</v>
      </c>
      <c r="H37" s="154">
        <v>0</v>
      </c>
    </row>
    <row r="38" spans="1:8" x14ac:dyDescent="0.25">
      <c r="A38" s="90" t="s">
        <v>127</v>
      </c>
      <c r="B38" s="91" t="s">
        <v>128</v>
      </c>
      <c r="C38" s="152">
        <v>0</v>
      </c>
      <c r="D38" s="153">
        <v>0</v>
      </c>
      <c r="E38" s="154">
        <v>0</v>
      </c>
      <c r="F38" s="152">
        <v>0</v>
      </c>
      <c r="G38" s="153">
        <v>0</v>
      </c>
      <c r="H38" s="154">
        <v>0</v>
      </c>
    </row>
    <row r="39" spans="1:8" x14ac:dyDescent="0.25">
      <c r="A39" s="90" t="s">
        <v>129</v>
      </c>
      <c r="B39" s="91" t="s">
        <v>130</v>
      </c>
      <c r="C39" s="152">
        <v>0</v>
      </c>
      <c r="D39" s="153">
        <v>0</v>
      </c>
      <c r="E39" s="154">
        <v>0</v>
      </c>
      <c r="F39" s="152">
        <v>0</v>
      </c>
      <c r="G39" s="153">
        <v>0</v>
      </c>
      <c r="H39" s="154">
        <v>0</v>
      </c>
    </row>
    <row r="40" spans="1:8" x14ac:dyDescent="0.25">
      <c r="A40" s="90" t="s">
        <v>131</v>
      </c>
      <c r="B40" s="91" t="s">
        <v>132</v>
      </c>
      <c r="C40" s="152">
        <v>0</v>
      </c>
      <c r="D40" s="153">
        <v>0</v>
      </c>
      <c r="E40" s="154">
        <v>0</v>
      </c>
      <c r="F40" s="152">
        <v>0</v>
      </c>
      <c r="G40" s="153">
        <v>0</v>
      </c>
      <c r="H40" s="154">
        <v>0</v>
      </c>
    </row>
    <row r="41" spans="1:8" x14ac:dyDescent="0.25">
      <c r="A41" s="90" t="s">
        <v>133</v>
      </c>
      <c r="B41" s="91" t="s">
        <v>134</v>
      </c>
      <c r="C41" s="152">
        <v>0</v>
      </c>
      <c r="D41" s="153">
        <v>0</v>
      </c>
      <c r="E41" s="154">
        <v>0</v>
      </c>
      <c r="F41" s="152">
        <v>0</v>
      </c>
      <c r="G41" s="153">
        <v>0</v>
      </c>
      <c r="H41" s="154">
        <v>0</v>
      </c>
    </row>
    <row r="42" spans="1:8" x14ac:dyDescent="0.25">
      <c r="A42" s="90" t="s">
        <v>135</v>
      </c>
      <c r="B42" s="91" t="s">
        <v>136</v>
      </c>
      <c r="C42" s="152">
        <v>0</v>
      </c>
      <c r="D42" s="153">
        <v>0</v>
      </c>
      <c r="E42" s="154">
        <v>0</v>
      </c>
      <c r="F42" s="152">
        <v>0</v>
      </c>
      <c r="G42" s="153">
        <v>0</v>
      </c>
      <c r="H42" s="154">
        <v>0</v>
      </c>
    </row>
    <row r="43" spans="1:8" x14ac:dyDescent="0.25">
      <c r="A43" s="90" t="s">
        <v>137</v>
      </c>
      <c r="B43" s="91" t="s">
        <v>138</v>
      </c>
      <c r="C43" s="152">
        <v>0</v>
      </c>
      <c r="D43" s="153">
        <v>0</v>
      </c>
      <c r="E43" s="154">
        <v>0</v>
      </c>
      <c r="F43" s="152">
        <v>0</v>
      </c>
      <c r="G43" s="153">
        <v>0</v>
      </c>
      <c r="H43" s="154">
        <v>0</v>
      </c>
    </row>
    <row r="44" spans="1:8" x14ac:dyDescent="0.25">
      <c r="A44" s="103" t="s">
        <v>139</v>
      </c>
      <c r="B44" s="106"/>
      <c r="C44" s="155">
        <v>0</v>
      </c>
      <c r="D44" s="159">
        <v>0</v>
      </c>
      <c r="E44" s="160">
        <v>0</v>
      </c>
      <c r="F44" s="155">
        <v>0</v>
      </c>
      <c r="G44" s="159">
        <v>0</v>
      </c>
      <c r="H44" s="160">
        <v>0</v>
      </c>
    </row>
    <row r="45" spans="1:8" x14ac:dyDescent="0.25">
      <c r="A45" s="88"/>
      <c r="B45" s="89"/>
      <c r="C45" s="152"/>
      <c r="D45" s="153"/>
      <c r="E45" s="154"/>
      <c r="F45" s="152"/>
      <c r="G45" s="153"/>
      <c r="H45" s="154"/>
    </row>
    <row r="46" spans="1:8" x14ac:dyDescent="0.25">
      <c r="A46" s="90" t="s">
        <v>140</v>
      </c>
      <c r="B46" s="91" t="s">
        <v>32</v>
      </c>
      <c r="C46" s="161">
        <v>1614479.4</v>
      </c>
      <c r="D46" s="156">
        <v>1093325.08</v>
      </c>
      <c r="E46" s="162">
        <v>792332.04</v>
      </c>
      <c r="F46" s="161">
        <v>18930028.43</v>
      </c>
      <c r="G46" s="156">
        <v>18931857.879999999</v>
      </c>
      <c r="H46" s="162">
        <v>18901409.600000001</v>
      </c>
    </row>
    <row r="47" spans="1:8" ht="15.75" thickBot="1" x14ac:dyDescent="0.3">
      <c r="A47" s="103" t="s">
        <v>141</v>
      </c>
      <c r="B47" s="89"/>
      <c r="C47" s="158">
        <f>+C21-C30-C46</f>
        <v>7342950.379999999</v>
      </c>
      <c r="D47" s="158">
        <f t="shared" ref="D47:H47" si="4">+D21-D30-D46</f>
        <v>5519865.8200000003</v>
      </c>
      <c r="E47" s="158">
        <f t="shared" si="4"/>
        <v>4816336.45</v>
      </c>
      <c r="F47" s="158">
        <f t="shared" si="4"/>
        <v>97309569.969999999</v>
      </c>
      <c r="G47" s="158">
        <f t="shared" si="4"/>
        <v>98126859.269999996</v>
      </c>
      <c r="H47" s="158">
        <f t="shared" si="4"/>
        <v>99624088.49999997</v>
      </c>
    </row>
    <row r="48" spans="1:8" ht="15.75" thickTop="1" x14ac:dyDescent="0.25">
      <c r="A48" s="103"/>
      <c r="B48" s="89"/>
      <c r="C48" s="152"/>
      <c r="D48" s="153"/>
      <c r="E48" s="157"/>
      <c r="F48" s="152"/>
      <c r="G48" s="153"/>
      <c r="H48" s="154"/>
    </row>
    <row r="49" spans="1:8" x14ac:dyDescent="0.25">
      <c r="A49" s="103" t="s">
        <v>307</v>
      </c>
      <c r="B49" s="89"/>
      <c r="C49" s="152"/>
      <c r="D49" s="153"/>
      <c r="E49" s="157"/>
      <c r="F49" s="152"/>
      <c r="G49" s="153"/>
      <c r="H49" s="154"/>
    </row>
    <row r="50" spans="1:8" x14ac:dyDescent="0.25">
      <c r="A50" s="107">
        <v>813</v>
      </c>
      <c r="B50" s="91" t="s">
        <v>308</v>
      </c>
      <c r="C50" s="152">
        <v>15424.26</v>
      </c>
      <c r="D50" s="153">
        <v>18950.599999999999</v>
      </c>
      <c r="E50" s="157">
        <v>14312.12</v>
      </c>
      <c r="F50" s="152">
        <v>265602.15999999997</v>
      </c>
      <c r="G50" s="153">
        <v>266708.05</v>
      </c>
      <c r="H50" s="154">
        <v>261033.26</v>
      </c>
    </row>
    <row r="51" spans="1:8" x14ac:dyDescent="0.25">
      <c r="A51" s="88"/>
      <c r="B51" s="89"/>
      <c r="C51" s="152"/>
      <c r="D51" s="153"/>
      <c r="E51" s="154"/>
      <c r="F51" s="152"/>
      <c r="G51" s="153"/>
      <c r="H51" s="154"/>
    </row>
    <row r="52" spans="1:8" x14ac:dyDescent="0.25">
      <c r="A52" s="103" t="s">
        <v>142</v>
      </c>
      <c r="B52" s="89"/>
      <c r="C52" s="152"/>
      <c r="D52" s="153"/>
      <c r="E52" s="154"/>
      <c r="F52" s="152"/>
      <c r="G52" s="153"/>
      <c r="H52" s="154"/>
    </row>
    <row r="53" spans="1:8" x14ac:dyDescent="0.25">
      <c r="A53" s="103" t="s">
        <v>143</v>
      </c>
      <c r="B53" s="89"/>
      <c r="C53" s="152"/>
      <c r="D53" s="153"/>
      <c r="E53" s="154"/>
      <c r="F53" s="152"/>
      <c r="G53" s="153"/>
      <c r="H53" s="154"/>
    </row>
    <row r="54" spans="1:8" x14ac:dyDescent="0.25">
      <c r="A54" s="90" t="s">
        <v>144</v>
      </c>
      <c r="B54" s="91" t="s">
        <v>145</v>
      </c>
      <c r="C54" s="152">
        <v>181319.86</v>
      </c>
      <c r="D54" s="153">
        <v>191135.27</v>
      </c>
      <c r="E54" s="154">
        <v>156074.23999999999</v>
      </c>
      <c r="F54" s="152">
        <v>2298153.31</v>
      </c>
      <c r="G54" s="153">
        <v>2341850.87</v>
      </c>
      <c r="H54" s="154">
        <v>2329173.2799999998</v>
      </c>
    </row>
    <row r="55" spans="1:8" x14ac:dyDescent="0.25">
      <c r="A55" s="90" t="s">
        <v>146</v>
      </c>
      <c r="B55" s="91" t="s">
        <v>147</v>
      </c>
      <c r="C55" s="152">
        <v>27987.17</v>
      </c>
      <c r="D55" s="153">
        <v>22144.12</v>
      </c>
      <c r="E55" s="154">
        <v>23511.41</v>
      </c>
      <c r="F55" s="152">
        <v>308024.75</v>
      </c>
      <c r="G55" s="153">
        <v>301278.93</v>
      </c>
      <c r="H55" s="154">
        <v>299260.63</v>
      </c>
    </row>
    <row r="56" spans="1:8" x14ac:dyDescent="0.25">
      <c r="A56" s="105" t="s">
        <v>148</v>
      </c>
      <c r="B56" s="91" t="s">
        <v>149</v>
      </c>
      <c r="C56" s="152">
        <v>3036.07</v>
      </c>
      <c r="D56" s="153">
        <v>1715.25</v>
      </c>
      <c r="E56" s="154">
        <v>3456.47</v>
      </c>
      <c r="F56" s="152">
        <v>55799.25</v>
      </c>
      <c r="G56" s="153">
        <v>45139.17</v>
      </c>
      <c r="H56" s="154">
        <v>44968.01</v>
      </c>
    </row>
    <row r="57" spans="1:8" x14ac:dyDescent="0.25">
      <c r="A57" s="105" t="s">
        <v>150</v>
      </c>
      <c r="B57" s="91" t="s">
        <v>151</v>
      </c>
      <c r="C57" s="152">
        <v>352736.6</v>
      </c>
      <c r="D57" s="153">
        <v>445904.25</v>
      </c>
      <c r="E57" s="154">
        <v>297864.2</v>
      </c>
      <c r="F57" s="152">
        <v>4045023.86</v>
      </c>
      <c r="G57" s="153">
        <v>4227634.91</v>
      </c>
      <c r="H57" s="154">
        <v>4209677.09</v>
      </c>
    </row>
    <row r="58" spans="1:8" x14ac:dyDescent="0.25">
      <c r="A58" s="90" t="s">
        <v>152</v>
      </c>
      <c r="B58" s="91" t="s">
        <v>153</v>
      </c>
      <c r="C58" s="152">
        <v>36603.24</v>
      </c>
      <c r="D58" s="153">
        <v>39446.43</v>
      </c>
      <c r="E58" s="154">
        <v>35251.72</v>
      </c>
      <c r="F58" s="152">
        <v>430002.89</v>
      </c>
      <c r="G58" s="153">
        <v>410044.88</v>
      </c>
      <c r="H58" s="154">
        <v>415387.66</v>
      </c>
    </row>
    <row r="59" spans="1:8" x14ac:dyDescent="0.25">
      <c r="A59" s="90" t="s">
        <v>154</v>
      </c>
      <c r="B59" s="91" t="s">
        <v>155</v>
      </c>
      <c r="C59" s="152">
        <v>7958.02</v>
      </c>
      <c r="D59" s="153">
        <v>9548.5300000000007</v>
      </c>
      <c r="E59" s="154">
        <v>9248.2000000000007</v>
      </c>
      <c r="F59" s="152">
        <v>149155.38</v>
      </c>
      <c r="G59" s="153">
        <v>151332.5</v>
      </c>
      <c r="H59" s="154">
        <v>153352.46</v>
      </c>
    </row>
    <row r="60" spans="1:8" x14ac:dyDescent="0.25">
      <c r="A60" s="90" t="s">
        <v>156</v>
      </c>
      <c r="B60" s="91" t="s">
        <v>157</v>
      </c>
      <c r="C60" s="152">
        <v>87715.7</v>
      </c>
      <c r="D60" s="153">
        <v>110461.55</v>
      </c>
      <c r="E60" s="154">
        <v>85502.86</v>
      </c>
      <c r="F60" s="152">
        <v>1067278.33</v>
      </c>
      <c r="G60" s="153">
        <v>1092121.96</v>
      </c>
      <c r="H60" s="154">
        <v>1105157.3700000001</v>
      </c>
    </row>
    <row r="61" spans="1:8" x14ac:dyDescent="0.25">
      <c r="A61" s="90" t="s">
        <v>158</v>
      </c>
      <c r="B61" s="91" t="s">
        <v>159</v>
      </c>
      <c r="C61" s="152">
        <v>60525.73</v>
      </c>
      <c r="D61" s="153">
        <v>43120.02</v>
      </c>
      <c r="E61" s="154">
        <v>46165.71</v>
      </c>
      <c r="F61" s="152">
        <v>729221.04</v>
      </c>
      <c r="G61" s="153">
        <v>717996.07</v>
      </c>
      <c r="H61" s="154">
        <v>712816.06</v>
      </c>
    </row>
    <row r="62" spans="1:8" x14ac:dyDescent="0.25">
      <c r="A62" s="90" t="s">
        <v>160</v>
      </c>
      <c r="B62" s="91" t="s">
        <v>161</v>
      </c>
      <c r="C62" s="152">
        <v>365723.43</v>
      </c>
      <c r="D62" s="153">
        <v>328400.24</v>
      </c>
      <c r="E62" s="154">
        <v>282136.88</v>
      </c>
      <c r="F62" s="152">
        <v>4272813.57</v>
      </c>
      <c r="G62" s="153">
        <v>4225330.34</v>
      </c>
      <c r="H62" s="154">
        <v>4202244.3600000003</v>
      </c>
    </row>
    <row r="63" spans="1:8" x14ac:dyDescent="0.25">
      <c r="A63" s="90" t="s">
        <v>162</v>
      </c>
      <c r="B63" s="91" t="s">
        <v>163</v>
      </c>
      <c r="C63" s="152">
        <v>9003.25</v>
      </c>
      <c r="D63" s="153">
        <v>7549.58</v>
      </c>
      <c r="E63" s="154">
        <v>7187.57</v>
      </c>
      <c r="F63" s="152">
        <v>116966.62</v>
      </c>
      <c r="G63" s="153">
        <v>114163.21</v>
      </c>
      <c r="H63" s="154">
        <v>113708.61</v>
      </c>
    </row>
    <row r="64" spans="1:8" x14ac:dyDescent="0.25">
      <c r="A64" s="90" t="s">
        <v>164</v>
      </c>
      <c r="B64" s="91" t="s">
        <v>165</v>
      </c>
      <c r="C64" s="152">
        <v>0</v>
      </c>
      <c r="D64" s="153">
        <v>0</v>
      </c>
      <c r="E64" s="154">
        <v>0</v>
      </c>
      <c r="F64" s="152">
        <v>0</v>
      </c>
      <c r="G64" s="153">
        <v>0</v>
      </c>
      <c r="H64" s="154">
        <v>0</v>
      </c>
    </row>
    <row r="65" spans="1:8" x14ac:dyDescent="0.25">
      <c r="A65" s="88"/>
      <c r="B65" s="108" t="s">
        <v>300</v>
      </c>
      <c r="C65" s="155">
        <f>SUM(C54:C64)</f>
        <v>1132609.0699999998</v>
      </c>
      <c r="D65" s="155">
        <f t="shared" ref="D65:H65" si="5">SUM(D54:D64)</f>
        <v>1199425.2400000002</v>
      </c>
      <c r="E65" s="155">
        <f t="shared" si="5"/>
        <v>946399.25999999989</v>
      </c>
      <c r="F65" s="155">
        <f t="shared" si="5"/>
        <v>13472438.999999998</v>
      </c>
      <c r="G65" s="155">
        <f t="shared" si="5"/>
        <v>13626892.840000002</v>
      </c>
      <c r="H65" s="155">
        <f t="shared" si="5"/>
        <v>13585745.530000001</v>
      </c>
    </row>
    <row r="66" spans="1:8" x14ac:dyDescent="0.25">
      <c r="A66" s="88"/>
      <c r="B66" s="89"/>
      <c r="C66" s="152"/>
      <c r="D66" s="153"/>
      <c r="E66" s="154"/>
      <c r="F66" s="152"/>
      <c r="G66" s="153"/>
      <c r="H66" s="154"/>
    </row>
    <row r="67" spans="1:8" x14ac:dyDescent="0.25">
      <c r="A67" s="103" t="s">
        <v>166</v>
      </c>
      <c r="B67" s="89"/>
      <c r="C67" s="152"/>
      <c r="D67" s="153"/>
      <c r="E67" s="154"/>
      <c r="F67" s="152"/>
      <c r="G67" s="153"/>
      <c r="H67" s="154"/>
    </row>
    <row r="68" spans="1:8" x14ac:dyDescent="0.25">
      <c r="A68" s="90" t="s">
        <v>167</v>
      </c>
      <c r="B68" s="91" t="s">
        <v>168</v>
      </c>
      <c r="C68" s="152">
        <v>88064.71</v>
      </c>
      <c r="D68" s="153">
        <v>90961.27</v>
      </c>
      <c r="E68" s="154">
        <v>84003.54</v>
      </c>
      <c r="F68" s="152">
        <v>981809.39</v>
      </c>
      <c r="G68" s="153">
        <v>1003020.54</v>
      </c>
      <c r="H68" s="154">
        <v>1002836.96</v>
      </c>
    </row>
    <row r="69" spans="1:8" x14ac:dyDescent="0.25">
      <c r="A69" s="90" t="s">
        <v>169</v>
      </c>
      <c r="B69" s="91" t="s">
        <v>170</v>
      </c>
      <c r="C69" s="152">
        <v>0</v>
      </c>
      <c r="D69" s="153"/>
      <c r="E69" s="154">
        <v>0</v>
      </c>
      <c r="F69" s="152">
        <v>6457.55</v>
      </c>
      <c r="G69" s="153">
        <v>5869.64</v>
      </c>
      <c r="H69" s="154">
        <v>5772.67</v>
      </c>
    </row>
    <row r="70" spans="1:8" x14ac:dyDescent="0.25">
      <c r="A70" s="90" t="s">
        <v>171</v>
      </c>
      <c r="B70" s="91" t="s">
        <v>172</v>
      </c>
      <c r="C70" s="152">
        <v>211387.57</v>
      </c>
      <c r="D70" s="153">
        <v>126084.21</v>
      </c>
      <c r="E70" s="154">
        <v>75613.919999999998</v>
      </c>
      <c r="F70" s="152">
        <v>1616400.44</v>
      </c>
      <c r="G70" s="153">
        <v>1636684.83</v>
      </c>
      <c r="H70" s="154">
        <v>1628482.49</v>
      </c>
    </row>
    <row r="71" spans="1:8" x14ac:dyDescent="0.25">
      <c r="A71" s="105" t="s">
        <v>173</v>
      </c>
      <c r="B71" s="91" t="s">
        <v>149</v>
      </c>
      <c r="C71" s="152">
        <v>281.58999999999997</v>
      </c>
      <c r="D71" s="153">
        <v>9985.2999999999993</v>
      </c>
      <c r="E71" s="154">
        <v>3818.07</v>
      </c>
      <c r="F71" s="152">
        <v>58296.41</v>
      </c>
      <c r="G71" s="153">
        <v>62915.07</v>
      </c>
      <c r="H71" s="154">
        <v>61611.22</v>
      </c>
    </row>
    <row r="72" spans="1:8" x14ac:dyDescent="0.25">
      <c r="A72" s="90" t="s">
        <v>174</v>
      </c>
      <c r="B72" s="91" t="s">
        <v>175</v>
      </c>
      <c r="C72" s="152">
        <v>23192.5</v>
      </c>
      <c r="D72" s="153">
        <v>33448.730000000003</v>
      </c>
      <c r="E72" s="154">
        <v>42270.18</v>
      </c>
      <c r="F72" s="152">
        <v>472442.41</v>
      </c>
      <c r="G72" s="153">
        <v>481379.71</v>
      </c>
      <c r="H72" s="154">
        <v>496122.75</v>
      </c>
    </row>
    <row r="73" spans="1:8" x14ac:dyDescent="0.25">
      <c r="A73" s="90" t="s">
        <v>176</v>
      </c>
      <c r="B73" s="91" t="s">
        <v>177</v>
      </c>
      <c r="C73" s="152">
        <v>1623.8</v>
      </c>
      <c r="D73" s="153">
        <v>9902.24</v>
      </c>
      <c r="E73" s="154">
        <v>3501.52</v>
      </c>
      <c r="F73" s="152">
        <v>24656.29</v>
      </c>
      <c r="G73" s="153">
        <v>34338.78</v>
      </c>
      <c r="H73" s="154">
        <v>36738.949999999997</v>
      </c>
    </row>
    <row r="74" spans="1:8" x14ac:dyDescent="0.25">
      <c r="A74" s="90" t="s">
        <v>178</v>
      </c>
      <c r="B74" s="91" t="s">
        <v>179</v>
      </c>
      <c r="C74" s="152">
        <v>131773.04999999999</v>
      </c>
      <c r="D74" s="153">
        <v>115594.9</v>
      </c>
      <c r="E74" s="154">
        <v>113333.94</v>
      </c>
      <c r="F74" s="152">
        <v>1289915.3500000001</v>
      </c>
      <c r="G74" s="153">
        <v>1303718.79</v>
      </c>
      <c r="H74" s="154">
        <v>1314540.1299999999</v>
      </c>
    </row>
    <row r="75" spans="1:8" x14ac:dyDescent="0.25">
      <c r="A75" s="90" t="s">
        <v>180</v>
      </c>
      <c r="B75" s="91" t="s">
        <v>181</v>
      </c>
      <c r="C75" s="152">
        <v>95155.95</v>
      </c>
      <c r="D75" s="153">
        <v>111454.87</v>
      </c>
      <c r="E75" s="154">
        <v>72119.31</v>
      </c>
      <c r="F75" s="152">
        <v>972612.07</v>
      </c>
      <c r="G75" s="153">
        <v>983461.71</v>
      </c>
      <c r="H75" s="154">
        <v>969193.62</v>
      </c>
    </row>
    <row r="76" spans="1:8" x14ac:dyDescent="0.25">
      <c r="A76" s="90" t="s">
        <v>182</v>
      </c>
      <c r="B76" s="91" t="s">
        <v>183</v>
      </c>
      <c r="C76" s="152">
        <v>82203.3</v>
      </c>
      <c r="D76" s="153">
        <v>79451.070000000007</v>
      </c>
      <c r="E76" s="154">
        <v>73145.23</v>
      </c>
      <c r="F76" s="152">
        <v>947806.16</v>
      </c>
      <c r="G76" s="153">
        <v>951031.64</v>
      </c>
      <c r="H76" s="154">
        <v>951295.98</v>
      </c>
    </row>
    <row r="77" spans="1:8" x14ac:dyDescent="0.25">
      <c r="A77" s="88"/>
      <c r="B77" s="108" t="s">
        <v>301</v>
      </c>
      <c r="C77" s="155">
        <f>SUM(C68:C76)</f>
        <v>633682.47000000009</v>
      </c>
      <c r="D77" s="155">
        <f t="shared" ref="D77:H77" si="6">SUM(D68:D76)</f>
        <v>576882.59000000008</v>
      </c>
      <c r="E77" s="155">
        <f t="shared" si="6"/>
        <v>467805.70999999996</v>
      </c>
      <c r="F77" s="155">
        <f t="shared" si="6"/>
        <v>6370396.0700000003</v>
      </c>
      <c r="G77" s="155">
        <f t="shared" si="6"/>
        <v>6462420.709999999</v>
      </c>
      <c r="H77" s="155">
        <f t="shared" si="6"/>
        <v>6466594.7699999996</v>
      </c>
    </row>
    <row r="78" spans="1:8" x14ac:dyDescent="0.25">
      <c r="A78" s="103" t="s">
        <v>184</v>
      </c>
      <c r="B78" s="89"/>
      <c r="C78" s="161">
        <f>+C65+C77</f>
        <v>1766291.54</v>
      </c>
      <c r="D78" s="161">
        <f t="shared" ref="D78:H78" si="7">+D65+D77</f>
        <v>1776307.8300000003</v>
      </c>
      <c r="E78" s="161">
        <f t="shared" si="7"/>
        <v>1414204.9699999997</v>
      </c>
      <c r="F78" s="161">
        <f t="shared" si="7"/>
        <v>19842835.07</v>
      </c>
      <c r="G78" s="161">
        <f t="shared" si="7"/>
        <v>20089313.550000001</v>
      </c>
      <c r="H78" s="161">
        <f t="shared" si="7"/>
        <v>20052340.300000001</v>
      </c>
    </row>
    <row r="79" spans="1:8" x14ac:dyDescent="0.25">
      <c r="A79" s="88"/>
      <c r="B79" s="89"/>
      <c r="C79" s="152"/>
      <c r="D79" s="153"/>
      <c r="E79" s="154"/>
      <c r="F79" s="152"/>
      <c r="G79" s="153"/>
      <c r="H79" s="154"/>
    </row>
    <row r="80" spans="1:8" x14ac:dyDescent="0.25">
      <c r="A80" s="103" t="s">
        <v>185</v>
      </c>
      <c r="B80" s="89"/>
      <c r="C80" s="152"/>
      <c r="D80" s="153"/>
      <c r="E80" s="154"/>
      <c r="F80" s="152"/>
      <c r="G80" s="153"/>
      <c r="H80" s="154"/>
    </row>
    <row r="81" spans="1:8" x14ac:dyDescent="0.25">
      <c r="A81" s="90" t="s">
        <v>186</v>
      </c>
      <c r="B81" s="91" t="s">
        <v>187</v>
      </c>
      <c r="C81" s="152">
        <v>8985.35</v>
      </c>
      <c r="D81" s="153">
        <v>9758.59</v>
      </c>
      <c r="E81" s="154">
        <v>8267.14</v>
      </c>
      <c r="F81" s="152">
        <v>106501.1</v>
      </c>
      <c r="G81" s="153">
        <v>108062.95</v>
      </c>
      <c r="H81" s="154">
        <v>106352.79</v>
      </c>
    </row>
    <row r="82" spans="1:8" x14ac:dyDescent="0.25">
      <c r="A82" s="90" t="s">
        <v>188</v>
      </c>
      <c r="B82" s="91" t="s">
        <v>189</v>
      </c>
      <c r="C82" s="152">
        <v>52020.42</v>
      </c>
      <c r="D82" s="153">
        <v>40002.44</v>
      </c>
      <c r="E82" s="154">
        <v>39409.550000000003</v>
      </c>
      <c r="F82" s="152">
        <v>556006.27</v>
      </c>
      <c r="G82" s="153">
        <v>552447.82999999996</v>
      </c>
      <c r="H82" s="154">
        <v>546433.57999999996</v>
      </c>
    </row>
    <row r="83" spans="1:8" x14ac:dyDescent="0.25">
      <c r="A83" s="90" t="s">
        <v>190</v>
      </c>
      <c r="B83" s="91" t="s">
        <v>191</v>
      </c>
      <c r="C83" s="152">
        <v>341985.17</v>
      </c>
      <c r="D83" s="153">
        <v>343047.94</v>
      </c>
      <c r="E83" s="154">
        <v>313212.55</v>
      </c>
      <c r="F83" s="152">
        <v>4026967.68</v>
      </c>
      <c r="G83" s="153">
        <v>4046932.78</v>
      </c>
      <c r="H83" s="154">
        <v>3995901.16</v>
      </c>
    </row>
    <row r="84" spans="1:8" x14ac:dyDescent="0.25">
      <c r="A84" s="90" t="s">
        <v>192</v>
      </c>
      <c r="B84" s="91" t="s">
        <v>193</v>
      </c>
      <c r="C84" s="152">
        <v>-53797.55</v>
      </c>
      <c r="D84" s="153">
        <v>9647.82</v>
      </c>
      <c r="E84" s="154">
        <v>67067.710000000006</v>
      </c>
      <c r="F84" s="152">
        <v>729880.55</v>
      </c>
      <c r="G84" s="153">
        <v>691013.63</v>
      </c>
      <c r="H84" s="154">
        <v>740511.14</v>
      </c>
    </row>
    <row r="85" spans="1:8" x14ac:dyDescent="0.25">
      <c r="A85" s="90" t="s">
        <v>194</v>
      </c>
      <c r="B85" s="91" t="s">
        <v>195</v>
      </c>
      <c r="C85" s="152">
        <v>0</v>
      </c>
      <c r="D85" s="153">
        <v>0</v>
      </c>
      <c r="E85" s="154">
        <v>0</v>
      </c>
      <c r="F85" s="152">
        <v>5.27</v>
      </c>
      <c r="G85" s="153">
        <v>5.27</v>
      </c>
      <c r="H85" s="154">
        <v>5.27</v>
      </c>
    </row>
    <row r="86" spans="1:8" x14ac:dyDescent="0.25">
      <c r="A86" s="103" t="s">
        <v>196</v>
      </c>
      <c r="B86" s="89"/>
      <c r="C86" s="155">
        <f>SUM(C81:C85)</f>
        <v>349193.39</v>
      </c>
      <c r="D86" s="155">
        <f t="shared" ref="D86:H86" si="8">SUM(D81:D85)</f>
        <v>402456.79</v>
      </c>
      <c r="E86" s="155">
        <f t="shared" si="8"/>
        <v>427956.95</v>
      </c>
      <c r="F86" s="155">
        <f t="shared" si="8"/>
        <v>5419360.8699999992</v>
      </c>
      <c r="G86" s="155">
        <f t="shared" si="8"/>
        <v>5398462.459999999</v>
      </c>
      <c r="H86" s="155">
        <f t="shared" si="8"/>
        <v>5389203.9399999995</v>
      </c>
    </row>
    <row r="87" spans="1:8" x14ac:dyDescent="0.25">
      <c r="A87" s="88"/>
      <c r="B87" s="89"/>
      <c r="C87" s="152"/>
      <c r="D87" s="153"/>
      <c r="E87" s="154"/>
      <c r="F87" s="152"/>
      <c r="G87" s="153"/>
      <c r="H87" s="154"/>
    </row>
    <row r="88" spans="1:8" x14ac:dyDescent="0.25">
      <c r="A88" s="103" t="s">
        <v>197</v>
      </c>
      <c r="B88" s="89"/>
      <c r="C88" s="152"/>
      <c r="D88" s="153"/>
      <c r="E88" s="154"/>
      <c r="F88" s="152"/>
      <c r="G88" s="153"/>
      <c r="H88" s="154"/>
    </row>
    <row r="89" spans="1:8" x14ac:dyDescent="0.25">
      <c r="A89" s="90" t="s">
        <v>198</v>
      </c>
      <c r="B89" s="91" t="s">
        <v>187</v>
      </c>
      <c r="C89" s="152">
        <v>0</v>
      </c>
      <c r="D89" s="153">
        <v>0</v>
      </c>
      <c r="E89" s="154">
        <v>0</v>
      </c>
      <c r="F89" s="152">
        <v>0</v>
      </c>
      <c r="G89" s="153" t="s">
        <v>315</v>
      </c>
      <c r="H89" s="154" t="s">
        <v>315</v>
      </c>
    </row>
    <row r="90" spans="1:8" x14ac:dyDescent="0.25">
      <c r="A90" s="90" t="s">
        <v>199</v>
      </c>
      <c r="B90" s="91" t="s">
        <v>200</v>
      </c>
      <c r="C90" s="152">
        <v>391425.06</v>
      </c>
      <c r="D90" s="153">
        <v>371957.61</v>
      </c>
      <c r="E90" s="154">
        <v>187534.95</v>
      </c>
      <c r="F90" s="152">
        <v>5816031.4699999997</v>
      </c>
      <c r="G90" s="153">
        <v>6063612.04</v>
      </c>
      <c r="H90" s="154">
        <v>6129877.1600000001</v>
      </c>
    </row>
    <row r="91" spans="1:8" x14ac:dyDescent="0.25">
      <c r="A91" s="90" t="s">
        <v>201</v>
      </c>
      <c r="B91" s="91" t="s">
        <v>202</v>
      </c>
      <c r="C91" s="152">
        <v>5352.75</v>
      </c>
      <c r="D91" s="153">
        <v>4144.79</v>
      </c>
      <c r="E91" s="154">
        <v>1281.6400000000001</v>
      </c>
      <c r="F91" s="152">
        <v>86109.91</v>
      </c>
      <c r="G91" s="153">
        <v>87150.56</v>
      </c>
      <c r="H91" s="154">
        <v>87371.35</v>
      </c>
    </row>
    <row r="92" spans="1:8" x14ac:dyDescent="0.25">
      <c r="A92" s="109" t="s">
        <v>203</v>
      </c>
      <c r="B92" s="91" t="s">
        <v>204</v>
      </c>
      <c r="C92" s="152">
        <v>23429.74</v>
      </c>
      <c r="D92" s="153">
        <v>25144.19</v>
      </c>
      <c r="E92" s="154">
        <v>21099.5</v>
      </c>
      <c r="F92" s="152">
        <v>313240.34000000003</v>
      </c>
      <c r="G92" s="153">
        <v>316539.38</v>
      </c>
      <c r="H92" s="154">
        <v>311352.21999999997</v>
      </c>
    </row>
    <row r="93" spans="1:8" x14ac:dyDescent="0.25">
      <c r="A93" s="104" t="s">
        <v>205</v>
      </c>
      <c r="B93" s="89"/>
      <c r="C93" s="155">
        <f>SUM(C89:C92)</f>
        <v>420207.55</v>
      </c>
      <c r="D93" s="155">
        <f t="shared" ref="D93:H93" si="9">SUM(D89:D92)</f>
        <v>401246.58999999997</v>
      </c>
      <c r="E93" s="155">
        <f t="shared" si="9"/>
        <v>209916.09000000003</v>
      </c>
      <c r="F93" s="155">
        <f t="shared" si="9"/>
        <v>6215381.7199999997</v>
      </c>
      <c r="G93" s="155">
        <f t="shared" si="9"/>
        <v>6467301.9799999995</v>
      </c>
      <c r="H93" s="155">
        <f t="shared" si="9"/>
        <v>6528600.7299999995</v>
      </c>
    </row>
    <row r="94" spans="1:8" x14ac:dyDescent="0.25">
      <c r="A94" s="88"/>
      <c r="B94" s="89"/>
      <c r="C94" s="152"/>
      <c r="D94" s="153"/>
      <c r="E94" s="154"/>
      <c r="F94" s="152"/>
      <c r="G94" s="153"/>
      <c r="H94" s="154"/>
    </row>
    <row r="95" spans="1:8" x14ac:dyDescent="0.25">
      <c r="A95" s="103" t="s">
        <v>206</v>
      </c>
      <c r="B95" s="89"/>
      <c r="C95" s="152"/>
      <c r="D95" s="153"/>
      <c r="E95" s="154"/>
      <c r="F95" s="152"/>
      <c r="G95" s="153"/>
      <c r="H95" s="154"/>
    </row>
    <row r="96" spans="1:8" x14ac:dyDescent="0.25">
      <c r="A96" s="90" t="s">
        <v>207</v>
      </c>
      <c r="B96" s="91" t="s">
        <v>187</v>
      </c>
      <c r="C96" s="152">
        <v>0</v>
      </c>
      <c r="D96" s="153">
        <v>0</v>
      </c>
      <c r="E96" s="154">
        <v>0</v>
      </c>
      <c r="F96" s="152">
        <v>0</v>
      </c>
      <c r="G96" s="153">
        <v>0</v>
      </c>
      <c r="H96" s="154">
        <v>0</v>
      </c>
    </row>
    <row r="97" spans="1:8" x14ac:dyDescent="0.25">
      <c r="A97" s="90" t="s">
        <v>208</v>
      </c>
      <c r="B97" s="91" t="s">
        <v>209</v>
      </c>
      <c r="C97" s="152">
        <v>0</v>
      </c>
      <c r="D97" s="153">
        <v>0</v>
      </c>
      <c r="E97" s="154">
        <v>0</v>
      </c>
      <c r="F97" s="152">
        <v>0</v>
      </c>
      <c r="G97" s="153">
        <v>0</v>
      </c>
      <c r="H97" s="154">
        <v>0</v>
      </c>
    </row>
    <row r="98" spans="1:8" x14ac:dyDescent="0.25">
      <c r="A98" s="90" t="s">
        <v>210</v>
      </c>
      <c r="B98" s="91" t="s">
        <v>211</v>
      </c>
      <c r="C98" s="152">
        <v>0</v>
      </c>
      <c r="D98" s="153">
        <v>1232.23</v>
      </c>
      <c r="E98" s="154">
        <v>0</v>
      </c>
      <c r="F98" s="152">
        <v>1616.65</v>
      </c>
      <c r="G98" s="153">
        <v>2100.38</v>
      </c>
      <c r="H98" s="154">
        <v>1507.82</v>
      </c>
    </row>
    <row r="99" spans="1:8" x14ac:dyDescent="0.25">
      <c r="A99" s="90" t="s">
        <v>212</v>
      </c>
      <c r="B99" s="91" t="s">
        <v>213</v>
      </c>
      <c r="C99" s="152">
        <v>0</v>
      </c>
      <c r="D99" s="153">
        <v>0</v>
      </c>
      <c r="E99" s="154">
        <v>0</v>
      </c>
      <c r="F99" s="152">
        <v>0</v>
      </c>
      <c r="G99" s="153">
        <v>0</v>
      </c>
      <c r="H99" s="154">
        <v>0</v>
      </c>
    </row>
    <row r="100" spans="1:8" x14ac:dyDescent="0.25">
      <c r="A100" s="103" t="s">
        <v>214</v>
      </c>
      <c r="B100" s="89"/>
      <c r="C100" s="155">
        <f>SUM(C96:C99)</f>
        <v>0</v>
      </c>
      <c r="D100" s="155">
        <f t="shared" ref="D100:H100" si="10">SUM(D96:D99)</f>
        <v>1232.23</v>
      </c>
      <c r="E100" s="155">
        <f t="shared" si="10"/>
        <v>0</v>
      </c>
      <c r="F100" s="155">
        <f t="shared" si="10"/>
        <v>1616.65</v>
      </c>
      <c r="G100" s="155">
        <f t="shared" si="10"/>
        <v>2100.38</v>
      </c>
      <c r="H100" s="155">
        <f t="shared" si="10"/>
        <v>1507.82</v>
      </c>
    </row>
    <row r="101" spans="1:8" x14ac:dyDescent="0.25">
      <c r="A101" s="88"/>
      <c r="B101" s="89"/>
      <c r="C101" s="152"/>
      <c r="D101" s="153"/>
      <c r="E101" s="154"/>
      <c r="F101" s="152"/>
      <c r="G101" s="153"/>
      <c r="H101" s="154"/>
    </row>
    <row r="102" spans="1:8" x14ac:dyDescent="0.25">
      <c r="A102" s="103" t="s">
        <v>215</v>
      </c>
      <c r="B102" s="89"/>
      <c r="C102" s="152"/>
      <c r="D102" s="153"/>
      <c r="E102" s="154"/>
      <c r="F102" s="152"/>
      <c r="G102" s="153"/>
      <c r="H102" s="154"/>
    </row>
    <row r="103" spans="1:8" x14ac:dyDescent="0.25">
      <c r="A103" s="90" t="s">
        <v>216</v>
      </c>
      <c r="B103" s="91" t="s">
        <v>217</v>
      </c>
      <c r="C103" s="152">
        <v>522797.95</v>
      </c>
      <c r="D103" s="153">
        <v>530366.17000000004</v>
      </c>
      <c r="E103" s="154">
        <v>441689.27</v>
      </c>
      <c r="F103" s="152">
        <v>5709112.9699999997</v>
      </c>
      <c r="G103" s="153">
        <v>5733930.5099999998</v>
      </c>
      <c r="H103" s="154">
        <v>5719948.4100000001</v>
      </c>
    </row>
    <row r="104" spans="1:8" x14ac:dyDescent="0.25">
      <c r="A104" s="90" t="s">
        <v>218</v>
      </c>
      <c r="B104" s="91" t="s">
        <v>219</v>
      </c>
      <c r="C104" s="152">
        <v>321817.19</v>
      </c>
      <c r="D104" s="153">
        <v>376676.58</v>
      </c>
      <c r="E104" s="154">
        <v>228984.77</v>
      </c>
      <c r="F104" s="152">
        <v>2921302.12</v>
      </c>
      <c r="G104" s="153">
        <v>3092642.46</v>
      </c>
      <c r="H104" s="154">
        <v>3162725.4</v>
      </c>
    </row>
    <row r="105" spans="1:8" x14ac:dyDescent="0.25">
      <c r="A105" s="90" t="s">
        <v>220</v>
      </c>
      <c r="B105" s="91" t="s">
        <v>221</v>
      </c>
      <c r="C105" s="152">
        <v>61685.54</v>
      </c>
      <c r="D105" s="153">
        <v>52139.98</v>
      </c>
      <c r="E105" s="154">
        <v>41166.660000000003</v>
      </c>
      <c r="F105" s="152">
        <v>826488.49</v>
      </c>
      <c r="G105" s="153">
        <v>803749.96</v>
      </c>
      <c r="H105" s="154">
        <v>725200.32</v>
      </c>
    </row>
    <row r="106" spans="1:8" x14ac:dyDescent="0.25">
      <c r="A106" s="90" t="s">
        <v>222</v>
      </c>
      <c r="B106" s="91" t="s">
        <v>223</v>
      </c>
      <c r="C106" s="152">
        <v>6914.78</v>
      </c>
      <c r="D106" s="153">
        <v>6914.78</v>
      </c>
      <c r="E106" s="154">
        <v>6914.79</v>
      </c>
      <c r="F106" s="152">
        <v>68576.05</v>
      </c>
      <c r="G106" s="153">
        <v>70378.490000000005</v>
      </c>
      <c r="H106" s="154">
        <v>72180.94</v>
      </c>
    </row>
    <row r="107" spans="1:8" x14ac:dyDescent="0.25">
      <c r="A107" s="90" t="s">
        <v>224</v>
      </c>
      <c r="B107" s="91" t="s">
        <v>225</v>
      </c>
      <c r="C107" s="152">
        <v>116989.36</v>
      </c>
      <c r="D107" s="153">
        <v>100899.19</v>
      </c>
      <c r="E107" s="154">
        <v>210926.75</v>
      </c>
      <c r="F107" s="152">
        <v>1368530.22</v>
      </c>
      <c r="G107" s="153">
        <v>1377902.3</v>
      </c>
      <c r="H107" s="154">
        <v>1506782.38</v>
      </c>
    </row>
    <row r="108" spans="1:8" x14ac:dyDescent="0.25">
      <c r="A108" s="90" t="s">
        <v>226</v>
      </c>
      <c r="B108" s="91" t="s">
        <v>227</v>
      </c>
      <c r="C108" s="152">
        <v>349567.17</v>
      </c>
      <c r="D108" s="153">
        <v>634964.44999999995</v>
      </c>
      <c r="E108" s="154">
        <v>457542.88</v>
      </c>
      <c r="F108" s="152">
        <v>3983279.35</v>
      </c>
      <c r="G108" s="153">
        <v>4462554.24</v>
      </c>
      <c r="H108" s="154">
        <v>4606985.3600000003</v>
      </c>
    </row>
    <row r="109" spans="1:8" x14ac:dyDescent="0.25">
      <c r="A109" s="90" t="s">
        <v>228</v>
      </c>
      <c r="B109" s="91" t="s">
        <v>229</v>
      </c>
      <c r="C109" s="152">
        <v>21268.75</v>
      </c>
      <c r="D109" s="153">
        <v>32299.75</v>
      </c>
      <c r="E109" s="154">
        <v>3069.5</v>
      </c>
      <c r="F109" s="152">
        <v>31636.25</v>
      </c>
      <c r="G109" s="153">
        <v>63936</v>
      </c>
      <c r="H109" s="154">
        <v>67005.5</v>
      </c>
    </row>
    <row r="110" spans="1:8" x14ac:dyDescent="0.25">
      <c r="A110" s="90" t="s">
        <v>230</v>
      </c>
      <c r="B110" s="91" t="s">
        <v>231</v>
      </c>
      <c r="C110" s="152">
        <v>208.45</v>
      </c>
      <c r="D110" s="153">
        <v>3198.91</v>
      </c>
      <c r="E110" s="154">
        <v>2023.91</v>
      </c>
      <c r="F110" s="152">
        <v>18832.560000000001</v>
      </c>
      <c r="G110" s="153">
        <v>21435.84</v>
      </c>
      <c r="H110" s="154">
        <v>22091.88</v>
      </c>
    </row>
    <row r="111" spans="1:8" x14ac:dyDescent="0.25">
      <c r="A111" s="90" t="s">
        <v>232</v>
      </c>
      <c r="B111" s="91" t="s">
        <v>233</v>
      </c>
      <c r="C111" s="152">
        <v>65192.14</v>
      </c>
      <c r="D111" s="153">
        <v>73991.520000000004</v>
      </c>
      <c r="E111" s="154">
        <v>61398.46</v>
      </c>
      <c r="F111" s="152">
        <v>855302.48</v>
      </c>
      <c r="G111" s="153">
        <v>874832.67</v>
      </c>
      <c r="H111" s="154">
        <v>871116.62</v>
      </c>
    </row>
    <row r="112" spans="1:8" x14ac:dyDescent="0.25">
      <c r="A112" s="90" t="s">
        <v>234</v>
      </c>
      <c r="B112" s="91" t="s">
        <v>163</v>
      </c>
      <c r="C112" s="152">
        <v>89260.49</v>
      </c>
      <c r="D112" s="153">
        <v>90012.69</v>
      </c>
      <c r="E112" s="154">
        <v>89087.17</v>
      </c>
      <c r="F112" s="152">
        <v>1141587.98</v>
      </c>
      <c r="G112" s="153">
        <v>1136416.01</v>
      </c>
      <c r="H112" s="154">
        <v>1130122.58</v>
      </c>
    </row>
    <row r="113" spans="1:8" x14ac:dyDescent="0.25">
      <c r="A113" s="90" t="s">
        <v>235</v>
      </c>
      <c r="B113" s="91" t="s">
        <v>236</v>
      </c>
      <c r="C113" s="161">
        <v>4058.62</v>
      </c>
      <c r="D113" s="156">
        <v>7149.48</v>
      </c>
      <c r="E113" s="162">
        <v>5677.36</v>
      </c>
      <c r="F113" s="161">
        <v>32995.83</v>
      </c>
      <c r="G113" s="156">
        <v>38946.92</v>
      </c>
      <c r="H113" s="162">
        <v>42020.42</v>
      </c>
    </row>
    <row r="114" spans="1:8" x14ac:dyDescent="0.25">
      <c r="A114" s="88"/>
      <c r="B114" s="89"/>
      <c r="C114" s="163">
        <f>SUM(C103:C113)</f>
        <v>1559760.44</v>
      </c>
      <c r="D114" s="163">
        <f t="shared" ref="D114:H114" si="11">SUM(D103:D113)</f>
        <v>1908613.4999999998</v>
      </c>
      <c r="E114" s="163">
        <f t="shared" si="11"/>
        <v>1548481.52</v>
      </c>
      <c r="F114" s="163">
        <f t="shared" si="11"/>
        <v>16957644.300000001</v>
      </c>
      <c r="G114" s="163">
        <f t="shared" si="11"/>
        <v>17676725.400000002</v>
      </c>
      <c r="H114" s="163">
        <f t="shared" si="11"/>
        <v>17926179.810000002</v>
      </c>
    </row>
    <row r="115" spans="1:8" x14ac:dyDescent="0.25">
      <c r="A115" s="90" t="s">
        <v>237</v>
      </c>
      <c r="B115" s="91" t="s">
        <v>238</v>
      </c>
      <c r="C115" s="152">
        <v>-22716.03</v>
      </c>
      <c r="D115" s="153">
        <v>-30975.919999999998</v>
      </c>
      <c r="E115" s="154">
        <v>-17198.189999999999</v>
      </c>
      <c r="F115" s="152">
        <v>-281414.15000000002</v>
      </c>
      <c r="G115" s="153">
        <v>-288731.03000000003</v>
      </c>
      <c r="H115" s="154">
        <v>-283285.84000000003</v>
      </c>
    </row>
    <row r="116" spans="1:8" x14ac:dyDescent="0.25">
      <c r="A116" s="103" t="s">
        <v>239</v>
      </c>
      <c r="B116" s="89"/>
      <c r="C116" s="155">
        <f>+C114+C115</f>
        <v>1537044.41</v>
      </c>
      <c r="D116" s="155">
        <f t="shared" ref="D116:H116" si="12">+D114+D115</f>
        <v>1877637.5799999998</v>
      </c>
      <c r="E116" s="155">
        <f t="shared" si="12"/>
        <v>1531283.33</v>
      </c>
      <c r="F116" s="155">
        <f t="shared" si="12"/>
        <v>16676230.15</v>
      </c>
      <c r="G116" s="155">
        <f t="shared" si="12"/>
        <v>17387994.370000001</v>
      </c>
      <c r="H116" s="155">
        <f t="shared" si="12"/>
        <v>17642893.970000003</v>
      </c>
    </row>
    <row r="117" spans="1:8" ht="13.5" customHeight="1" x14ac:dyDescent="0.25">
      <c r="A117" s="88"/>
      <c r="B117" s="89"/>
      <c r="C117" s="152"/>
      <c r="D117" s="153"/>
      <c r="E117" s="154"/>
      <c r="F117" s="152"/>
      <c r="G117" s="153"/>
      <c r="H117" s="154"/>
    </row>
    <row r="118" spans="1:8" ht="13.5" customHeight="1" thickBot="1" x14ac:dyDescent="0.3">
      <c r="A118" s="185" t="s">
        <v>302</v>
      </c>
      <c r="B118" s="186"/>
      <c r="C118" s="158">
        <f>+C50+C78+C86+C93+C100+C116</f>
        <v>4088161.1499999994</v>
      </c>
      <c r="D118" s="158">
        <f t="shared" ref="D118:H118" si="13">+D50+D78+D86+D93+D100+D116</f>
        <v>4477831.62</v>
      </c>
      <c r="E118" s="158">
        <f t="shared" si="13"/>
        <v>3597673.46</v>
      </c>
      <c r="F118" s="158">
        <v>48421026.619999997</v>
      </c>
      <c r="G118" s="158">
        <f t="shared" si="13"/>
        <v>49611880.790000007</v>
      </c>
      <c r="H118" s="158">
        <f t="shared" si="13"/>
        <v>49875580.020000003</v>
      </c>
    </row>
    <row r="119" spans="1:8" ht="15.75" thickTop="1" x14ac:dyDescent="0.25">
      <c r="A119" s="88"/>
      <c r="B119" s="89"/>
      <c r="C119" s="152"/>
      <c r="D119" s="153"/>
      <c r="E119" s="154"/>
      <c r="F119" s="152"/>
      <c r="G119" s="153"/>
      <c r="H119" s="154"/>
    </row>
    <row r="120" spans="1:8" x14ac:dyDescent="0.25">
      <c r="A120" s="103" t="s">
        <v>240</v>
      </c>
      <c r="B120" s="89"/>
      <c r="C120" s="152"/>
      <c r="D120" s="153"/>
      <c r="E120" s="154"/>
      <c r="F120" s="152"/>
      <c r="G120" s="153"/>
      <c r="H120" s="154"/>
    </row>
    <row r="121" spans="1:8" x14ac:dyDescent="0.25">
      <c r="A121" s="90" t="s">
        <v>241</v>
      </c>
      <c r="B121" s="91" t="s">
        <v>242</v>
      </c>
      <c r="C121" s="152">
        <v>2041464.36</v>
      </c>
      <c r="D121" s="153">
        <v>2055364.64</v>
      </c>
      <c r="E121" s="154">
        <v>2068617.67</v>
      </c>
      <c r="F121" s="152">
        <v>23501782.059999999</v>
      </c>
      <c r="G121" s="153">
        <v>23701685.510000002</v>
      </c>
      <c r="H121" s="154">
        <v>23904493.899999999</v>
      </c>
    </row>
    <row r="122" spans="1:8" x14ac:dyDescent="0.25">
      <c r="A122" s="88"/>
      <c r="B122" s="91" t="s">
        <v>243</v>
      </c>
      <c r="C122" s="152" t="s">
        <v>315</v>
      </c>
      <c r="D122" s="153" t="s">
        <v>315</v>
      </c>
      <c r="E122" s="154">
        <v>0</v>
      </c>
      <c r="F122" s="152" t="s">
        <v>315</v>
      </c>
      <c r="G122" s="153" t="s">
        <v>315</v>
      </c>
      <c r="H122" s="154">
        <v>0</v>
      </c>
    </row>
    <row r="123" spans="1:8" x14ac:dyDescent="0.25">
      <c r="A123" s="88"/>
      <c r="B123" s="91" t="s">
        <v>244</v>
      </c>
      <c r="C123" s="152" t="s">
        <v>315</v>
      </c>
      <c r="D123" s="153" t="s">
        <v>315</v>
      </c>
      <c r="E123" s="154">
        <v>0</v>
      </c>
      <c r="F123" s="152" t="s">
        <v>315</v>
      </c>
      <c r="G123" s="153" t="s">
        <v>315</v>
      </c>
      <c r="H123" s="154">
        <v>0</v>
      </c>
    </row>
    <row r="124" spans="1:8" x14ac:dyDescent="0.25">
      <c r="A124" s="88"/>
      <c r="B124" s="91" t="s">
        <v>245</v>
      </c>
      <c r="C124" s="152" t="s">
        <v>315</v>
      </c>
      <c r="D124" s="153" t="s">
        <v>315</v>
      </c>
      <c r="E124" s="154" t="s">
        <v>315</v>
      </c>
      <c r="F124" s="152" t="s">
        <v>315</v>
      </c>
      <c r="G124" s="153" t="s">
        <v>315</v>
      </c>
      <c r="H124" s="154" t="s">
        <v>315</v>
      </c>
    </row>
    <row r="125" spans="1:8" x14ac:dyDescent="0.25">
      <c r="A125" s="88"/>
      <c r="B125" s="91" t="s">
        <v>246</v>
      </c>
      <c r="C125" s="152" t="s">
        <v>315</v>
      </c>
      <c r="D125" s="153" t="s">
        <v>315</v>
      </c>
      <c r="E125" s="154">
        <v>0</v>
      </c>
      <c r="F125" s="152" t="s">
        <v>315</v>
      </c>
      <c r="G125" s="153" t="s">
        <v>315</v>
      </c>
      <c r="H125" s="154">
        <v>0</v>
      </c>
    </row>
    <row r="126" spans="1:8" x14ac:dyDescent="0.25">
      <c r="A126" s="88"/>
      <c r="B126" s="91" t="s">
        <v>247</v>
      </c>
      <c r="C126" s="152" t="s">
        <v>315</v>
      </c>
      <c r="D126" s="153" t="s">
        <v>315</v>
      </c>
      <c r="E126" s="154">
        <v>0</v>
      </c>
      <c r="F126" s="152" t="s">
        <v>315</v>
      </c>
      <c r="G126" s="153" t="s">
        <v>315</v>
      </c>
      <c r="H126" s="154">
        <v>0</v>
      </c>
    </row>
    <row r="127" spans="1:8" x14ac:dyDescent="0.25">
      <c r="A127" s="90" t="s">
        <v>248</v>
      </c>
      <c r="B127" s="91" t="s">
        <v>249</v>
      </c>
      <c r="C127" s="152" t="s">
        <v>315</v>
      </c>
      <c r="D127" s="153" t="s">
        <v>315</v>
      </c>
      <c r="E127" s="154">
        <v>0</v>
      </c>
      <c r="F127" s="152" t="s">
        <v>315</v>
      </c>
      <c r="G127" s="153" t="s">
        <v>315</v>
      </c>
      <c r="H127" s="154">
        <v>0</v>
      </c>
    </row>
    <row r="128" spans="1:8" x14ac:dyDescent="0.25">
      <c r="A128" s="103" t="s">
        <v>250</v>
      </c>
      <c r="B128" s="89"/>
      <c r="C128" s="155">
        <f>SUM(C121:C127)</f>
        <v>2041464.36</v>
      </c>
      <c r="D128" s="155">
        <f t="shared" ref="D128:H128" si="14">SUM(D121:D127)</f>
        <v>2055364.64</v>
      </c>
      <c r="E128" s="155">
        <f t="shared" si="14"/>
        <v>2068617.67</v>
      </c>
      <c r="F128" s="155">
        <f t="shared" si="14"/>
        <v>23501782.059999999</v>
      </c>
      <c r="G128" s="155">
        <f t="shared" si="14"/>
        <v>23701685.510000002</v>
      </c>
      <c r="H128" s="155">
        <f t="shared" si="14"/>
        <v>23904493.899999999</v>
      </c>
    </row>
    <row r="129" spans="1:8" x14ac:dyDescent="0.25">
      <c r="A129" s="88"/>
      <c r="B129" s="89"/>
      <c r="C129" s="152"/>
      <c r="D129" s="153"/>
      <c r="E129" s="154"/>
      <c r="F129" s="152"/>
      <c r="G129" s="153"/>
      <c r="H129" s="154"/>
    </row>
    <row r="130" spans="1:8" x14ac:dyDescent="0.25">
      <c r="A130" s="105" t="s">
        <v>303</v>
      </c>
      <c r="B130" s="89" t="s">
        <v>251</v>
      </c>
      <c r="C130" s="152">
        <v>0</v>
      </c>
      <c r="D130" s="153">
        <v>0</v>
      </c>
      <c r="E130" s="154">
        <v>0</v>
      </c>
      <c r="F130" s="152">
        <v>0</v>
      </c>
      <c r="G130" s="153">
        <v>0</v>
      </c>
      <c r="H130" s="154">
        <v>0</v>
      </c>
    </row>
    <row r="131" spans="1:8" x14ac:dyDescent="0.25">
      <c r="A131" s="88"/>
      <c r="B131" s="89"/>
      <c r="C131" s="152"/>
      <c r="D131" s="153"/>
      <c r="E131" s="154"/>
      <c r="F131" s="152"/>
      <c r="G131" s="153"/>
      <c r="H131" s="154"/>
    </row>
    <row r="132" spans="1:8" x14ac:dyDescent="0.25">
      <c r="A132" s="103" t="s">
        <v>252</v>
      </c>
      <c r="B132" s="89"/>
      <c r="C132" s="152"/>
      <c r="D132" s="153"/>
      <c r="E132" s="154"/>
      <c r="F132" s="152"/>
      <c r="G132" s="153"/>
      <c r="H132" s="154"/>
    </row>
    <row r="133" spans="1:8" x14ac:dyDescent="0.25">
      <c r="A133" s="90" t="s">
        <v>253</v>
      </c>
      <c r="B133" s="91" t="s">
        <v>254</v>
      </c>
      <c r="C133" s="161">
        <v>-58201.64</v>
      </c>
      <c r="D133" s="156">
        <v>330429.37</v>
      </c>
      <c r="E133" s="164">
        <v>362273</v>
      </c>
      <c r="F133" s="161">
        <v>3783308.31</v>
      </c>
      <c r="G133" s="156">
        <v>3729296.76</v>
      </c>
      <c r="H133" s="162">
        <v>3719649.41</v>
      </c>
    </row>
    <row r="134" spans="1:8" x14ac:dyDescent="0.25">
      <c r="A134" s="88"/>
      <c r="B134" s="89"/>
      <c r="C134" s="152"/>
      <c r="D134" s="153"/>
      <c r="E134" s="154"/>
      <c r="F134" s="152"/>
      <c r="G134" s="153"/>
      <c r="H134" s="154"/>
    </row>
    <row r="135" spans="1:8" x14ac:dyDescent="0.25">
      <c r="A135" s="103" t="s">
        <v>255</v>
      </c>
      <c r="B135" s="89"/>
      <c r="C135" s="152"/>
      <c r="D135" s="153"/>
      <c r="E135" s="154"/>
      <c r="F135" s="152"/>
      <c r="G135" s="153"/>
      <c r="H135" s="154"/>
    </row>
    <row r="136" spans="1:8" x14ac:dyDescent="0.25">
      <c r="A136" s="90" t="s">
        <v>256</v>
      </c>
      <c r="B136" s="91" t="s">
        <v>257</v>
      </c>
      <c r="C136" s="152">
        <v>271098.18</v>
      </c>
      <c r="D136" s="153">
        <v>-744140.86</v>
      </c>
      <c r="E136" s="154">
        <v>-1035350.57</v>
      </c>
      <c r="F136" s="152">
        <v>-18035071.760000002</v>
      </c>
      <c r="G136" s="153">
        <v>-18894426.899999999</v>
      </c>
      <c r="H136" s="165">
        <v>-19544016.379999999</v>
      </c>
    </row>
    <row r="137" spans="1:8" x14ac:dyDescent="0.25">
      <c r="A137" s="90" t="s">
        <v>256</v>
      </c>
      <c r="B137" s="91" t="s">
        <v>258</v>
      </c>
      <c r="C137" s="152">
        <v>0</v>
      </c>
      <c r="D137" s="153">
        <v>0</v>
      </c>
      <c r="E137" s="154">
        <v>0</v>
      </c>
      <c r="F137" s="152">
        <v>0</v>
      </c>
      <c r="G137" s="153">
        <v>0</v>
      </c>
      <c r="H137" s="154">
        <v>0</v>
      </c>
    </row>
    <row r="138" spans="1:8" x14ac:dyDescent="0.25">
      <c r="A138" s="90" t="s">
        <v>259</v>
      </c>
      <c r="B138" s="91" t="s">
        <v>260</v>
      </c>
      <c r="C138" s="152">
        <v>184570.87</v>
      </c>
      <c r="D138" s="153">
        <v>14605920.300000001</v>
      </c>
      <c r="E138" s="154">
        <v>558771.66</v>
      </c>
      <c r="F138" s="152">
        <v>28343236.73</v>
      </c>
      <c r="G138" s="153">
        <v>43410023.329999998</v>
      </c>
      <c r="H138" s="154">
        <v>44318299.799999997</v>
      </c>
    </row>
    <row r="139" spans="1:8" x14ac:dyDescent="0.25">
      <c r="A139" s="90" t="s">
        <v>259</v>
      </c>
      <c r="B139" s="91" t="s">
        <v>261</v>
      </c>
      <c r="C139" s="152">
        <v>0</v>
      </c>
      <c r="D139" s="153">
        <v>0</v>
      </c>
      <c r="E139" s="154">
        <v>0</v>
      </c>
      <c r="F139" s="152">
        <v>0</v>
      </c>
      <c r="G139" s="153"/>
      <c r="H139" s="154">
        <v>0</v>
      </c>
    </row>
    <row r="140" spans="1:8" x14ac:dyDescent="0.25">
      <c r="A140" s="90" t="s">
        <v>262</v>
      </c>
      <c r="B140" s="91" t="s">
        <v>263</v>
      </c>
      <c r="C140" s="152">
        <v>-554299.56000000006</v>
      </c>
      <c r="D140" s="153">
        <v>-15001341.4</v>
      </c>
      <c r="E140" s="154">
        <v>-206274.62</v>
      </c>
      <c r="F140" s="152">
        <v>-10138674.93</v>
      </c>
      <c r="G140" s="153">
        <v>-25140016.329999998</v>
      </c>
      <c r="H140" s="154">
        <v>-25346290.949999999</v>
      </c>
    </row>
    <row r="141" spans="1:8" x14ac:dyDescent="0.25">
      <c r="A141" s="90" t="s">
        <v>264</v>
      </c>
      <c r="B141" s="91" t="s">
        <v>265</v>
      </c>
      <c r="C141" s="152">
        <v>-2644.94</v>
      </c>
      <c r="D141" s="153">
        <v>-2645.09</v>
      </c>
      <c r="E141" s="154">
        <v>-2645.09</v>
      </c>
      <c r="F141" s="152">
        <v>-32084.59</v>
      </c>
      <c r="G141" s="153">
        <v>-31982.14</v>
      </c>
      <c r="H141" s="154">
        <v>-31879.7</v>
      </c>
    </row>
    <row r="142" spans="1:8" x14ac:dyDescent="0.25">
      <c r="A142" s="103" t="s">
        <v>266</v>
      </c>
      <c r="B142" s="89"/>
      <c r="C142" s="155">
        <f>SUM(C136:C141)</f>
        <v>-101275.45000000007</v>
      </c>
      <c r="D142" s="155">
        <f t="shared" ref="D142:H142" si="15">SUM(D136:D141)</f>
        <v>-1142207.0499999991</v>
      </c>
      <c r="E142" s="155">
        <f t="shared" si="15"/>
        <v>-685498.61999999988</v>
      </c>
      <c r="F142" s="155">
        <f t="shared" si="15"/>
        <v>137405.44999999911</v>
      </c>
      <c r="G142" s="155">
        <f t="shared" si="15"/>
        <v>-656402.03999999852</v>
      </c>
      <c r="H142" s="159">
        <f t="shared" si="15"/>
        <v>-603887.23000000115</v>
      </c>
    </row>
    <row r="143" spans="1:8" x14ac:dyDescent="0.25">
      <c r="A143" s="103" t="s">
        <v>267</v>
      </c>
      <c r="B143" s="89"/>
      <c r="C143" s="152">
        <f>+C50+C78+C86+C93+C100+C128+C133+C142+C116</f>
        <v>5970148.4199999999</v>
      </c>
      <c r="D143" s="152">
        <f t="shared" ref="D143:H143" si="16">+D50+D78+D86+D93+D100+D128+D133+D142+D116</f>
        <v>5721418.580000001</v>
      </c>
      <c r="E143" s="152">
        <f t="shared" si="16"/>
        <v>5343065.51</v>
      </c>
      <c r="F143" s="152">
        <f t="shared" si="16"/>
        <v>75843522.439999998</v>
      </c>
      <c r="G143" s="152">
        <f t="shared" si="16"/>
        <v>76386461.020000011</v>
      </c>
      <c r="H143" s="153">
        <f t="shared" si="16"/>
        <v>76895836.099999994</v>
      </c>
    </row>
    <row r="144" spans="1:8" ht="15.75" thickBot="1" x14ac:dyDescent="0.3">
      <c r="A144" s="110" t="s">
        <v>268</v>
      </c>
      <c r="B144" s="111"/>
      <c r="C144" s="166">
        <f>+C47-C143</f>
        <v>1372801.959999999</v>
      </c>
      <c r="D144" s="166">
        <f t="shared" ref="D144:H144" si="17">+D47-D143</f>
        <v>-201552.76000000071</v>
      </c>
      <c r="E144" s="166">
        <f t="shared" si="17"/>
        <v>-526729.05999999959</v>
      </c>
      <c r="F144" s="166">
        <f t="shared" si="17"/>
        <v>21466047.530000001</v>
      </c>
      <c r="G144" s="166">
        <f t="shared" si="17"/>
        <v>21740398.249999985</v>
      </c>
      <c r="H144" s="167">
        <f t="shared" si="17"/>
        <v>22728252.399999976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zoomScale="120" zoomScaleNormal="120" workbookViewId="0">
      <selection activeCell="C3" sqref="C3:E40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5"/>
      <c r="I2" s="147"/>
      <c r="J2" s="147"/>
      <c r="N2" s="172" t="str">
        <f>+C4</f>
        <v>April</v>
      </c>
      <c r="O2" s="172" t="str">
        <f>+D4</f>
        <v>May</v>
      </c>
      <c r="P2" s="172" t="str">
        <f>+E4</f>
        <v>June</v>
      </c>
    </row>
    <row r="3" spans="2:16" x14ac:dyDescent="0.2">
      <c r="B3" s="96"/>
      <c r="C3" s="171"/>
      <c r="D3" s="171"/>
      <c r="E3" s="171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97" t="s">
        <v>271</v>
      </c>
      <c r="C4" s="171" t="s">
        <v>319</v>
      </c>
      <c r="D4" s="171" t="s">
        <v>68</v>
      </c>
      <c r="E4" s="171" t="s">
        <v>320</v>
      </c>
      <c r="I4" s="98" t="s">
        <v>9</v>
      </c>
      <c r="J4" s="98" t="s">
        <v>285</v>
      </c>
      <c r="K4" s="144"/>
      <c r="L4" s="144"/>
      <c r="M4" s="144"/>
      <c r="N4" s="145">
        <v>6952138</v>
      </c>
      <c r="O4" s="145">
        <v>5018427</v>
      </c>
      <c r="P4" s="145">
        <v>2902522</v>
      </c>
    </row>
    <row r="5" spans="2:16" x14ac:dyDescent="0.2">
      <c r="I5" s="99"/>
      <c r="J5" s="98" t="s">
        <v>286</v>
      </c>
      <c r="K5" s="144"/>
      <c r="L5" s="144"/>
      <c r="M5" s="144"/>
      <c r="N5" s="145">
        <v>6221119</v>
      </c>
      <c r="O5" s="145">
        <v>4046110</v>
      </c>
      <c r="P5" s="145">
        <v>3349591</v>
      </c>
    </row>
    <row r="6" spans="2:16" x14ac:dyDescent="0.2">
      <c r="B6" s="97" t="s">
        <v>272</v>
      </c>
      <c r="C6" s="139">
        <v>827667144</v>
      </c>
      <c r="D6" s="148">
        <v>831359357</v>
      </c>
      <c r="E6" s="139">
        <v>835579674</v>
      </c>
      <c r="I6" s="99"/>
      <c r="J6" s="98" t="s">
        <v>287</v>
      </c>
      <c r="K6" s="144"/>
      <c r="L6" s="144"/>
      <c r="M6" s="144"/>
      <c r="N6" s="145">
        <v>1670359</v>
      </c>
      <c r="O6" s="145">
        <v>1057539</v>
      </c>
      <c r="P6" s="145">
        <v>854078</v>
      </c>
    </row>
    <row r="7" spans="2:16" x14ac:dyDescent="0.2">
      <c r="B7" s="97" t="s">
        <v>273</v>
      </c>
      <c r="C7" s="140">
        <v>-386581199</v>
      </c>
      <c r="D7" s="140">
        <v>-388124805</v>
      </c>
      <c r="E7" s="140">
        <v>-389909466</v>
      </c>
      <c r="I7" s="99"/>
      <c r="J7" s="98" t="s">
        <v>288</v>
      </c>
      <c r="K7" s="144"/>
      <c r="L7" s="144"/>
      <c r="M7" s="144"/>
      <c r="N7" s="145">
        <v>191595</v>
      </c>
      <c r="O7" s="145">
        <v>142407</v>
      </c>
      <c r="P7" s="145">
        <v>110987</v>
      </c>
    </row>
    <row r="8" spans="2:16" x14ac:dyDescent="0.2">
      <c r="B8" s="97" t="s">
        <v>274</v>
      </c>
      <c r="C8" s="139">
        <f>+C6+C7</f>
        <v>441085945</v>
      </c>
      <c r="D8" s="139">
        <f>+D6+D7</f>
        <v>443234552</v>
      </c>
      <c r="E8" s="139">
        <f>+E6+E7</f>
        <v>445670208</v>
      </c>
      <c r="I8" s="99"/>
      <c r="J8" s="98" t="s">
        <v>289</v>
      </c>
      <c r="K8" s="144"/>
      <c r="L8" s="144"/>
      <c r="M8" s="144"/>
      <c r="N8" s="145">
        <v>53528395</v>
      </c>
      <c r="O8" s="145">
        <v>47962626</v>
      </c>
      <c r="P8" s="145">
        <v>54928747</v>
      </c>
    </row>
    <row r="9" spans="2:16" x14ac:dyDescent="0.2">
      <c r="B9" s="97" t="s">
        <v>275</v>
      </c>
      <c r="C9" s="139">
        <v>-3790859</v>
      </c>
      <c r="D9" s="139">
        <v>-3790463</v>
      </c>
      <c r="E9" s="139">
        <v>-3790463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125590302</v>
      </c>
      <c r="O10" s="145">
        <v>126566206</v>
      </c>
      <c r="P10" s="145">
        <v>125882463</v>
      </c>
    </row>
    <row r="11" spans="2:16" x14ac:dyDescent="0.2">
      <c r="B11" s="97" t="s">
        <v>277</v>
      </c>
      <c r="C11" s="140">
        <v>-74404337</v>
      </c>
      <c r="D11" s="140">
        <v>-76158659</v>
      </c>
      <c r="E11" s="140">
        <v>-76101452</v>
      </c>
      <c r="I11" s="99"/>
      <c r="J11" s="98" t="s">
        <v>286</v>
      </c>
      <c r="K11" s="144"/>
      <c r="L11" s="144"/>
      <c r="M11" s="144"/>
      <c r="N11" s="145">
        <v>102155247</v>
      </c>
      <c r="O11" s="145">
        <v>102383445</v>
      </c>
      <c r="P11" s="145">
        <v>101819332</v>
      </c>
    </row>
    <row r="12" spans="2:16" x14ac:dyDescent="0.2">
      <c r="B12" s="97" t="s">
        <v>278</v>
      </c>
      <c r="C12" s="139">
        <f>SUM(C8:C11)</f>
        <v>362890749</v>
      </c>
      <c r="D12" s="139">
        <f>SUM(D8:D11)</f>
        <v>363285430</v>
      </c>
      <c r="E12" s="139">
        <f>SUM(E8:E11)</f>
        <v>365778293</v>
      </c>
      <c r="I12" s="99"/>
      <c r="J12" s="98" t="s">
        <v>287</v>
      </c>
      <c r="K12" s="144"/>
      <c r="L12" s="144"/>
      <c r="M12" s="144"/>
      <c r="N12" s="145">
        <v>16396937</v>
      </c>
      <c r="O12" s="145">
        <v>16336066</v>
      </c>
      <c r="P12" s="145">
        <v>16330641</v>
      </c>
    </row>
    <row r="13" spans="2:16" x14ac:dyDescent="0.2">
      <c r="B13" s="97" t="s">
        <v>279</v>
      </c>
      <c r="C13" s="140">
        <v>41006655</v>
      </c>
      <c r="D13" s="140">
        <v>45955607</v>
      </c>
      <c r="E13" s="140">
        <v>50989494</v>
      </c>
      <c r="I13" s="99"/>
      <c r="J13" s="98" t="s">
        <v>288</v>
      </c>
      <c r="K13" s="144"/>
      <c r="L13" s="144"/>
      <c r="M13" s="144"/>
      <c r="N13" s="145">
        <v>2238159</v>
      </c>
      <c r="O13" s="145">
        <v>2236040</v>
      </c>
      <c r="P13" s="145">
        <v>2230943</v>
      </c>
    </row>
    <row r="14" spans="2:16" ht="13.5" thickBot="1" x14ac:dyDescent="0.25">
      <c r="B14" s="95" t="s">
        <v>280</v>
      </c>
      <c r="C14" s="131">
        <f>+C13+C12</f>
        <v>403897404</v>
      </c>
      <c r="D14" s="131">
        <f>+D13+D12</f>
        <v>409241037</v>
      </c>
      <c r="E14" s="131">
        <f>+E13+E12</f>
        <v>416767787</v>
      </c>
      <c r="I14" s="99"/>
      <c r="J14" s="98" t="s">
        <v>289</v>
      </c>
      <c r="K14" s="144"/>
      <c r="L14" s="144"/>
      <c r="M14" s="144"/>
      <c r="N14" s="145">
        <v>723436722</v>
      </c>
      <c r="O14" s="145">
        <v>720961658</v>
      </c>
      <c r="P14" s="145">
        <v>729783052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97" t="s">
        <v>272</v>
      </c>
      <c r="C18" s="139">
        <f>AVERAGE(C6,822948496)</f>
        <v>825307820</v>
      </c>
      <c r="D18" s="139">
        <f>AVERAGE(C6,D6)</f>
        <v>829513250.5</v>
      </c>
      <c r="E18" s="139">
        <f>AVERAGE(D6,E6)</f>
        <v>833469515.5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AVERAGE(C7,-385050077)</f>
        <v>-385815638</v>
      </c>
      <c r="D19" s="140">
        <f>AVERAGE(C7,D7)</f>
        <v>-387353002</v>
      </c>
      <c r="E19" s="140">
        <f>AVERAGE(D7,E7)</f>
        <v>-389017135.5</v>
      </c>
      <c r="I19" s="144"/>
      <c r="J19" s="98" t="s">
        <v>291</v>
      </c>
      <c r="K19" s="144"/>
      <c r="L19" s="144"/>
      <c r="M19" s="144"/>
      <c r="N19" s="145">
        <v>191097</v>
      </c>
      <c r="O19" s="145">
        <v>190896</v>
      </c>
      <c r="P19" s="145">
        <v>190735</v>
      </c>
    </row>
    <row r="20" spans="2:16" x14ac:dyDescent="0.2">
      <c r="B20" s="97" t="s">
        <v>274</v>
      </c>
      <c r="C20" s="139">
        <f>+C19+C18</f>
        <v>439492182</v>
      </c>
      <c r="D20" s="139">
        <f>+D19+D18</f>
        <v>442160248.5</v>
      </c>
      <c r="E20" s="139">
        <f>+E19+E18</f>
        <v>444452380</v>
      </c>
      <c r="I20" s="144"/>
      <c r="J20" s="98" t="s">
        <v>292</v>
      </c>
      <c r="K20" s="144"/>
      <c r="L20" s="144"/>
      <c r="M20" s="144"/>
      <c r="N20" s="145">
        <v>26539</v>
      </c>
      <c r="O20" s="145">
        <v>26460</v>
      </c>
      <c r="P20" s="145">
        <v>26393</v>
      </c>
    </row>
    <row r="21" spans="2:16" x14ac:dyDescent="0.2">
      <c r="B21" s="97" t="s">
        <v>275</v>
      </c>
      <c r="C21" s="139">
        <f>AVERAGE(C9,-3822439)</f>
        <v>-3806649</v>
      </c>
      <c r="D21" s="139">
        <f>AVERAGE(C9,D9)</f>
        <v>-3790661</v>
      </c>
      <c r="E21" s="139">
        <f>AVERAGE(D9,E9)</f>
        <v>-3790463</v>
      </c>
      <c r="I21" s="144"/>
      <c r="J21" s="98" t="s">
        <v>293</v>
      </c>
      <c r="K21" s="144"/>
      <c r="L21" s="144"/>
      <c r="M21" s="144"/>
      <c r="N21" s="145">
        <v>491</v>
      </c>
      <c r="O21" s="145">
        <v>488</v>
      </c>
      <c r="P21" s="145">
        <v>489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7</v>
      </c>
      <c r="O22" s="145">
        <v>7</v>
      </c>
      <c r="P22" s="145">
        <v>7</v>
      </c>
    </row>
    <row r="23" spans="2:16" x14ac:dyDescent="0.2">
      <c r="B23" s="97" t="s">
        <v>277</v>
      </c>
      <c r="C23" s="140">
        <f>+C11</f>
        <v>-74404337</v>
      </c>
      <c r="D23" s="140">
        <f>+D11</f>
        <v>-76158659</v>
      </c>
      <c r="E23" s="140">
        <f>+E11</f>
        <v>-76101452</v>
      </c>
      <c r="I23" s="144"/>
      <c r="J23" s="98" t="s">
        <v>295</v>
      </c>
      <c r="K23" s="144"/>
      <c r="L23" s="144"/>
      <c r="M23" s="144"/>
      <c r="N23" s="145">
        <v>200</v>
      </c>
      <c r="O23" s="145">
        <v>202</v>
      </c>
      <c r="P23" s="145">
        <v>202</v>
      </c>
    </row>
    <row r="24" spans="2:16" x14ac:dyDescent="0.2">
      <c r="B24" s="97" t="s">
        <v>278</v>
      </c>
      <c r="C24" s="139">
        <f>SUM(C20:C23)</f>
        <v>361281196</v>
      </c>
      <c r="D24" s="139">
        <f>SUM(D20:D23)</f>
        <v>362210928.5</v>
      </c>
      <c r="E24" s="139">
        <f>SUM(E20:E23)</f>
        <v>364560465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AVERAGE(C13,35494153)</f>
        <v>38250404</v>
      </c>
      <c r="D25" s="140">
        <f>AVERAGE(C13,D13)</f>
        <v>43481131</v>
      </c>
      <c r="E25" s="140">
        <f>AVERAGE(D13,E13)</f>
        <v>48472550.5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399531600</v>
      </c>
      <c r="D26" s="131">
        <f>+D25+D24</f>
        <v>405692059.5</v>
      </c>
      <c r="E26" s="131">
        <f>+E25+E24</f>
        <v>413033015.5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800012358</v>
      </c>
      <c r="D30" s="142">
        <v>805038560</v>
      </c>
      <c r="E30" s="132">
        <v>810048885</v>
      </c>
      <c r="N30" s="1"/>
      <c r="O30" s="1"/>
      <c r="P30" s="1"/>
    </row>
    <row r="31" spans="2:16" x14ac:dyDescent="0.2">
      <c r="B31" s="97" t="s">
        <v>273</v>
      </c>
      <c r="C31" s="143">
        <v>-381375794</v>
      </c>
      <c r="D31" s="143">
        <v>-382371415</v>
      </c>
      <c r="E31" s="140">
        <v>-383395567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418636564</v>
      </c>
      <c r="D32" s="132">
        <f>+D31+D30</f>
        <v>422667145</v>
      </c>
      <c r="E32" s="132">
        <f>+E31+E30</f>
        <v>426653318</v>
      </c>
    </row>
    <row r="33" spans="2:5" x14ac:dyDescent="0.2">
      <c r="B33" s="97" t="s">
        <v>275</v>
      </c>
      <c r="C33" s="142">
        <v>-3925908</v>
      </c>
      <c r="D33" s="132">
        <v>-3911733</v>
      </c>
      <c r="E33" s="142">
        <v>-3897457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-75298510</v>
      </c>
      <c r="D35" s="140">
        <v>-75246599</v>
      </c>
      <c r="E35" s="143">
        <v>-75275570</v>
      </c>
    </row>
    <row r="36" spans="2:5" x14ac:dyDescent="0.2">
      <c r="B36" s="97" t="s">
        <v>278</v>
      </c>
      <c r="C36" s="132">
        <f>SUM(C32:C35)</f>
        <v>339412146</v>
      </c>
      <c r="D36" s="132">
        <f>SUM(D32:D35)</f>
        <v>343508813</v>
      </c>
      <c r="E36" s="132">
        <f>SUM(E32:E35)</f>
        <v>347480291</v>
      </c>
    </row>
    <row r="37" spans="2:5" x14ac:dyDescent="0.2">
      <c r="B37" s="97" t="s">
        <v>279</v>
      </c>
      <c r="C37" s="142">
        <v>38353572</v>
      </c>
      <c r="D37" s="140">
        <v>43453865</v>
      </c>
      <c r="E37" s="142">
        <v>48438752</v>
      </c>
    </row>
    <row r="38" spans="2:5" ht="13.5" thickBot="1" x14ac:dyDescent="0.25">
      <c r="B38" s="95" t="s">
        <v>284</v>
      </c>
      <c r="C38" s="131">
        <f>+C37+C36</f>
        <v>377765718</v>
      </c>
      <c r="D38" s="135">
        <f>+D37+D36</f>
        <v>386962678</v>
      </c>
      <c r="E38" s="135">
        <f>+E37+E36</f>
        <v>395919043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04B6C3F4B13469271F14FCF0F8A5C" ma:contentTypeVersion="56" ma:contentTypeDescription="" ma:contentTypeScope="" ma:versionID="b40be3ae3b98986563300b56e52c617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190673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7F50EE-E218-45ED-B902-708FBF004B20}"/>
</file>

<file path=customXml/itemProps2.xml><?xml version="1.0" encoding="utf-8"?>
<ds:datastoreItem xmlns:ds="http://schemas.openxmlformats.org/officeDocument/2006/customXml" ds:itemID="{D63254B4-9CF9-4F9E-9409-04295751ED41}"/>
</file>

<file path=customXml/itemProps3.xml><?xml version="1.0" encoding="utf-8"?>
<ds:datastoreItem xmlns:ds="http://schemas.openxmlformats.org/officeDocument/2006/customXml" ds:itemID="{6EBF13F6-D12B-419B-A598-3E0DE59DDCE3}"/>
</file>

<file path=customXml/itemProps4.xml><?xml version="1.0" encoding="utf-8"?>
<ds:datastoreItem xmlns:ds="http://schemas.openxmlformats.org/officeDocument/2006/customXml" ds:itemID="{EF0772A1-90D8-4347-809F-BC3F03479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2019-02-05T21:31:22Z</cp:lastPrinted>
  <dcterms:created xsi:type="dcterms:W3CDTF">2004-02-03T00:32:55Z</dcterms:created>
  <dcterms:modified xsi:type="dcterms:W3CDTF">2019-08-06T15:38:36Z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0x0101006E56B4D1795A2E4DB2F0B01679ED314A0024204B6C3F4B13469271F14FCF0F8A5C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