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9\1st Quarter\"/>
    </mc:Choice>
  </mc:AlternateContent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/>
  <fileRecoveryPr autoRecover="0"/>
</workbook>
</file>

<file path=xl/calcChain.xml><?xml version="1.0" encoding="utf-8"?>
<calcChain xmlns="http://schemas.openxmlformats.org/spreadsheetml/2006/main">
  <c r="C25" i="127" l="1"/>
  <c r="C24" i="127"/>
  <c r="C23" i="127"/>
  <c r="C21" i="127"/>
  <c r="C20" i="127"/>
  <c r="C19" i="127"/>
  <c r="C18" i="127"/>
  <c r="D25" i="127" l="1"/>
  <c r="D23" i="127"/>
  <c r="D21" i="127"/>
  <c r="D19" i="127"/>
  <c r="D18" i="127"/>
  <c r="E25" i="127"/>
  <c r="E23" i="127"/>
  <c r="E21" i="127"/>
  <c r="E19" i="127"/>
  <c r="E18" i="127"/>
  <c r="D20" i="127" l="1"/>
  <c r="E20" i="127"/>
  <c r="E24" i="127" s="1"/>
  <c r="E26" i="127" s="1"/>
  <c r="D24" i="127"/>
  <c r="D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C77" i="125"/>
  <c r="D65" i="125"/>
  <c r="E65" i="125"/>
  <c r="F65" i="125"/>
  <c r="G65" i="125"/>
  <c r="H65" i="125"/>
  <c r="C65" i="125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F21" i="125" l="1"/>
  <c r="F47" i="125" s="1"/>
  <c r="C78" i="125"/>
  <c r="C118" i="125" s="1"/>
  <c r="C143" i="125"/>
  <c r="C21" i="125"/>
  <c r="C47" i="125" s="1"/>
  <c r="H78" i="125"/>
  <c r="H143" i="125" s="1"/>
  <c r="G78" i="125"/>
  <c r="G118" i="125" s="1"/>
  <c r="G21" i="125"/>
  <c r="G47" i="125" s="1"/>
  <c r="F78" i="125"/>
  <c r="F118" i="125" s="1"/>
  <c r="H21" i="125"/>
  <c r="H47" i="125" s="1"/>
  <c r="E78" i="125"/>
  <c r="E118" i="125" s="1"/>
  <c r="E21" i="125"/>
  <c r="E47" i="125" s="1"/>
  <c r="D78" i="125"/>
  <c r="D21" i="125"/>
  <c r="D47" i="125" s="1"/>
  <c r="H118" i="125" l="1"/>
  <c r="E143" i="125"/>
  <c r="E144" i="125" s="1"/>
  <c r="G143" i="125"/>
  <c r="G144" i="125" s="1"/>
  <c r="F143" i="125"/>
  <c r="F144" i="125" s="1"/>
  <c r="C144" i="125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<sst xmlns="http://schemas.openxmlformats.org/spreadsheetml/2006/main" count="579" uniqueCount="322">
  <si>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</si>
  <si>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</si>
  <si>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</si>
  <si>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</si>
  <si>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</si>
  <si>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</si>
  <si>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</si>
  <si>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</si>
  <si>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</si>
  <si>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</si>
  <si>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</si>
  <si>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</si>
  <si>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</si>
  <si>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</si>
  <si>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</si>
  <si>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</si>
  <si>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</si>
  <si>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</si>
  <si>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</si>
  <si>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</si>
  <si>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</si>
  <si>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</si>
  <si>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</si>
  <si>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</si>
  <si>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</si>
  <si>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</si>
  <si>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</si>
  <si>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</si>
  <si>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</si>
  <si>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</si>
  <si>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</si>
  <si>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</si>
  <si>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</si>
  <si>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</si>
  <si>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</si>
  <si>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</si>
  <si>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</si>
  <si>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</si>
  <si>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</si>
  <si>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</si>
  <si>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</si>
  <si>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</si>
  <si>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</si>
  <si>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</si>
  <si>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</si>
  <si>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</si>
  <si>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</si>
  <si>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</si>
  <si>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</si>
  <si>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</si>
  <si>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</si>
  <si>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</si>
  <si>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</si>
  <si>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</si>
  <si>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</si>
  <si>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</si>
  <si>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</si>
  <si>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</si>
  <si>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</si>
  <si>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</si>
  <si>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</si>
  <si>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</si>
  <si>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</si>
  <si>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</si>
  <si>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</si>
  <si>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</si>
  <si>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</si>
  <si>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</si>
  <si>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</si>
  <si>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</si>
  <si>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</si>
  <si>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</si>
  <si>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</si>
  <si>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</si>
  <si>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</si>
  <si>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</si>
  <si>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</si>
  <si>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</si>
  <si>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</si>
  <si>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</si>
  <si>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</si>
  <si>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</si>
  <si>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</si>
  <si>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</si>
  <si>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</si>
  <si>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</si>
  <si>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</si>
  <si>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</si>
  <si>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</si>
  <si>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</si>
  <si>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</si>
  <si>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</si>
  <si>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</si>
  <si>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</si>
  <si>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</si>
  <si>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</si>
  <si>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</si>
  <si>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</si>
  <si>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</si>
  <si>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</si>
  <si>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</si>
  <si>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</si>
  <si>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</si>
  <si>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</si>
  <si>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</si>
  <si>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</si>
  <si>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</si>
  <si>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</si>
  <si>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</si>
  <si>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</si>
  <si>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</si>
  <si>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</si>
  <si>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</si>
  <si>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</si>
  <si>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</si>
  <si>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</si>
  <si>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</si>
  <si>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</si>
  <si>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</si>
  <si>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</si>
  <si>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</si>
  <si>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</si>
  <si>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</si>
  <si>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</si>
  <si>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</si>
  <si>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</si>
  <si>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</si>
  <si>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</si>
  <si>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</si>
  <si>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</si>
  <si>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</si>
  <si>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</si>
  <si>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</si>
  <si>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</si>
  <si>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</si>
  <si>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</si>
  <si>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</si>
  <si>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</si>
  <si>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</si>
  <si>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</si>
  <si>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</si>
  <si>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</si>
  <si>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</si>
  <si>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</si>
  <si>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</si>
  <si>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</si>
  <si>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</si>
  <si>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</si>
  <si>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</si>
  <si>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</si>
  <si>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</si>
  <si>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</si>
  <si>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</si>
  <si>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</si>
  <si>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</si>
  <si>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</si>
  <si>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</si>
  <si>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</si>
  <si>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</si>
  <si>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</si>
  <si>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</si>
  <si>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</si>
  <si>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</si>
  <si>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</si>
  <si>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</si>
  <si>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</si>
  <si>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</si>
  <si>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</si>
  <si>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</si>
  <si>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</si>
  <si>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</si>
  <si>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</si>
  <si>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</si>
  <si>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</si>
  <si>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</si>
  <si>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</si>
  <si>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</si>
  <si>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</si>
  <si>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</si>
  <si>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</si>
  <si>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</si>
  <si>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</si>
  <si>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</si>
  <si>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</si>
  <si>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</si>
  <si>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</si>
  <si>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</si>
  <si>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</si>
  <si>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</si>
  <si>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</si>
  <si>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</si>
  <si>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</si>
  <si>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</si>
  <si>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</si>
  <si>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</si>
  <si>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</si>
  <si>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</si>
  <si>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</si>
  <si>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</si>
  <si>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</si>
  <si>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</si>
  <si>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</si>
  <si>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</si>
  <si>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</si>
  <si>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</si>
  <si>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</si>
  <si>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</si>
  <si>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</si>
  <si>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</si>
  <si>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</si>
  <si>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</si>
  <si>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</si>
  <si>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</si>
  <si>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</si>
  <si>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</si>
  <si>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</si>
  <si>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</si>
  <si>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</si>
  <si>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</si>
  <si>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</si>
  <si>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</si>
  <si>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</si>
  <si>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</si>
  <si>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</si>
  <si>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</si>
  <si>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</si>
  <si>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</si>
  <si>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</si>
  <si>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</si>
  <si>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</si>
  <si>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</si>
  <si>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</si>
  <si>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</si>
  <si>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</si>
  <si>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</si>
  <si>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</si>
  <si>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</si>
  <si>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</si>
  <si>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</si>
  <si>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</si>
  <si>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</si>
  <si>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</si>
  <si>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</si>
  <si>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</si>
  <si>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</si>
  <si>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</si>
  <si>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</si>
  <si>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</si>
  <si>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</si>
  <si>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</si>
  <si>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</si>
  <si>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</si>
  <si>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</si>
  <si>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</si>
  <si>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</si>
  <si>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</si>
  <si>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</si>
  <si>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</si>
  <si>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</si>
  <si>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</si>
  <si>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</si>
  <si>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</si>
  <si>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</si>
  <si>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</si>
  <si>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</si>
  <si>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</si>
  <si>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</si>
  <si>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</si>
  <si>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</si>
  <si>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</si>
  <si>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</si>
  <si>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</si>
  <si>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</si>
  <si>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</si>
  <si>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</si>
  <si>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</si>
  <si>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</si>
  <si>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</si>
  <si>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</si>
  <si>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</si>
  <si>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</si>
  <si>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</si>
  <si>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</si>
  <si>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</si>
  <si>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</si>
  <si>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</si>
  <si>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</si>
  <si>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</si>
  <si>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</si>
  <si>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</si>
  <si>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</si>
  <si>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</si>
  <si>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</si>
  <si>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</si>
  <si>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</si>
  <si>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</si>
  <si>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</si>
  <si>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</si>
  <si>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</si>
  <si>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</si>
  <si>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</si>
  <si>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</si>
  <si>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</si>
  <si>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</si>
  <si>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</si>
  <si>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</si>
  <si>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</si>
  <si>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</si>
  <si>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</si>
  <si>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</si>
  <si>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</si>
  <si>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</si>
  <si>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</si>
  <si>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</si>
  <si>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</si>
  <si>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</si>
  <si>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January</t>
  </si>
  <si>
    <t>February</t>
  </si>
  <si>
    <t>March</t>
  </si>
  <si>
    <t>February 1, 2018 THROUGH                         January 31, 2019</t>
  </si>
  <si>
    <t>March 1, 2018 THROUGH              February 28, 2019</t>
  </si>
  <si>
    <t>April 1, 2019 THROUGH          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</si>
</sst>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164" fontId="32" fillId="0" borderId="0" xfId="1" applyNumberFormat="1" applyFont="1" applyFill="1" applyBorder="1"/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33" fillId="0" borderId="0" xfId="0" applyFont="1" applyFill="1" applyAlignment="1">
      <alignment horizontal="center"/>
    </xf>
    <xf numFmtId="37" fontId="31" fillId="0" borderId="0" xfId="39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tabSelected="1" zoomScaleNormal="100" zoomScaleSheetLayoutView="100" workbookViewId="0">
      <selection activeCell="CH34" sqref="CH34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0" width="13.5703125" style="38" bestFit="1" customWidth="1"/>
    <col min="91" max="91" width="12" style="38" customWidth="1"/>
    <col min="92" max="92" width="3.7109375" style="38" customWidth="1"/>
    <col min="93" max="16384" width="9.140625" style="38"/>
  </cols>
  <sheetData>
    <row r="1" spans="1:94" x14ac:dyDescent="0.25">
      <c r="A1" s="171" t="s">
        <v>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O1" s="13"/>
      <c r="CP1" s="13"/>
    </row>
    <row r="2" spans="1:94" x14ac:dyDescent="0.25">
      <c r="A2" s="174" t="s">
        <v>269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O2" s="13"/>
      <c r="CP2" s="13"/>
    </row>
    <row r="3" spans="1:94" x14ac:dyDescent="0.2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1" t="s">
        <v>8</v>
      </c>
      <c r="CH5" s="171"/>
      <c r="CI5" s="171"/>
      <c r="CJ5" s="171"/>
      <c r="CK5" s="171"/>
      <c r="CL5" s="171"/>
      <c r="CM5" s="171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68" t="s">
        <v>9</v>
      </c>
      <c r="AU6" s="175"/>
      <c r="AV6" s="176"/>
      <c r="AW6" s="168" t="s">
        <v>9</v>
      </c>
      <c r="AX6" s="175"/>
      <c r="AY6" s="176"/>
      <c r="AZ6" s="168" t="s">
        <v>9</v>
      </c>
      <c r="BA6" s="175"/>
      <c r="BB6" s="176"/>
      <c r="BC6" s="168" t="s">
        <v>9</v>
      </c>
      <c r="BD6" s="175"/>
      <c r="BE6" s="176"/>
      <c r="BF6" s="168" t="s">
        <v>9</v>
      </c>
      <c r="BG6" s="175"/>
      <c r="BH6" s="176"/>
      <c r="BI6" s="168" t="s">
        <v>9</v>
      </c>
      <c r="BJ6" s="169"/>
      <c r="BK6" s="170"/>
      <c r="BL6" s="168" t="s">
        <v>9</v>
      </c>
      <c r="BM6" s="169"/>
      <c r="BN6" s="170"/>
      <c r="BO6" s="168" t="s">
        <v>9</v>
      </c>
      <c r="BP6" s="169"/>
      <c r="BQ6" s="170"/>
      <c r="BR6" s="168" t="s">
        <v>9</v>
      </c>
      <c r="BS6" s="169"/>
      <c r="BT6" s="170"/>
      <c r="BU6" s="168" t="s">
        <v>9</v>
      </c>
      <c r="BV6" s="169"/>
      <c r="BW6" s="170"/>
      <c r="BX6" s="168" t="s">
        <v>9</v>
      </c>
      <c r="BY6" s="169"/>
      <c r="BZ6" s="170"/>
      <c r="CA6" s="168" t="s">
        <v>9</v>
      </c>
      <c r="CB6" s="169"/>
      <c r="CC6" s="170"/>
      <c r="CD6" s="168" t="s">
        <v>9</v>
      </c>
      <c r="CE6" s="169"/>
      <c r="CF6" s="170"/>
      <c r="CG6" s="168" t="s">
        <v>9</v>
      </c>
      <c r="CH6" s="169"/>
      <c r="CI6" s="170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92">
        <f>+CH7-31</f>
        <v>43493</v>
      </c>
      <c r="CH7" s="192">
        <f>+CI7-31</f>
        <v>43524</v>
      </c>
      <c r="CI7" s="192">
        <f>+StatementDate</f>
        <v>43555</v>
      </c>
      <c r="CJ7" s="13"/>
      <c r="CK7" s="192">
        <f>+CG7</f>
        <v>43493</v>
      </c>
      <c r="CL7" s="192">
        <f>+CH7</f>
        <v>43524</v>
      </c>
      <c r="CM7" s="192">
        <f>+CI7</f>
        <v>43555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93">
        <f>+CH8</f>
        <v>2019</v>
      </c>
      <c r="CH8" s="194">
        <f>+CI8</f>
        <v>2019</v>
      </c>
      <c r="CI8" s="194">
        <f>YEAR(StatementDate)</f>
        <v>2019</v>
      </c>
      <c r="CJ8" s="13"/>
      <c r="CK8" s="193">
        <f t="shared" ref="CK8:CM8" si="1">+CG8</f>
        <v>2019</v>
      </c>
      <c r="CL8" s="194">
        <f t="shared" si="1"/>
        <v>2019</v>
      </c>
      <c r="CM8" s="194">
        <f t="shared" si="1"/>
        <v>2019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19427395</v>
      </c>
      <c r="CH9" s="20">
        <f>+'Copy Other Data Here'!O4</f>
        <v>24276433</v>
      </c>
      <c r="CI9" s="20">
        <f>+'Copy Other Data Here'!P4</f>
        <v>16312080</v>
      </c>
      <c r="CJ9" s="21"/>
      <c r="CK9" s="22">
        <f>+'Copy Other Data Here'!N10</f>
        <v>119444514</v>
      </c>
      <c r="CL9" s="22">
        <f>+'Copy Other Data Here'!O10</f>
        <v>125993812</v>
      </c>
      <c r="CM9" s="22">
        <f>+'Copy Other Data Here'!P10</f>
        <v>127844794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14559018</v>
      </c>
      <c r="CH10" s="22">
        <f>+'Copy Other Data Here'!O5</f>
        <v>18000476</v>
      </c>
      <c r="CI10" s="22">
        <f>+'Copy Other Data Here'!P5</f>
        <v>13548755</v>
      </c>
      <c r="CJ10" s="21"/>
      <c r="CK10" s="22">
        <f>+'Copy Other Data Here'!N11</f>
        <v>95993192</v>
      </c>
      <c r="CL10" s="22">
        <f>+'Copy Other Data Here'!O11</f>
        <v>100411263</v>
      </c>
      <c r="CM10" s="22">
        <f>+'Copy Other Data Here'!P11</f>
        <v>103499788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1764670</v>
      </c>
      <c r="CH11" s="22">
        <f>+'Copy Other Data Here'!O6</f>
        <v>1942115</v>
      </c>
      <c r="CI11" s="22">
        <f>+'Copy Other Data Here'!P6</f>
        <v>2139177</v>
      </c>
      <c r="CJ11" s="21"/>
      <c r="CK11" s="22">
        <f>+'Copy Other Data Here'!N12</f>
        <v>15296787</v>
      </c>
      <c r="CL11" s="22">
        <f>+'Copy Other Data Here'!O12</f>
        <v>15721408</v>
      </c>
      <c r="CM11" s="22">
        <f>+'Copy Other Data Here'!P12</f>
        <v>16174980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258818</v>
      </c>
      <c r="CH12" s="22">
        <f>+'Copy Other Data Here'!O7</f>
        <v>270184</v>
      </c>
      <c r="CI12" s="22">
        <f>+'Copy Other Data Here'!P7</f>
        <v>248145</v>
      </c>
      <c r="CJ12" s="21"/>
      <c r="CK12" s="22">
        <f>+'Copy Other Data Here'!N13</f>
        <v>2210910</v>
      </c>
      <c r="CL12" s="22">
        <f>+'Copy Other Data Here'!O13</f>
        <v>2238935</v>
      </c>
      <c r="CM12" s="22">
        <f>+'Copy Other Data Here'!P13</f>
        <v>2246749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65758979</v>
      </c>
      <c r="CH13" s="29">
        <f>+'Copy Other Data Here'!O8</f>
        <v>60946814</v>
      </c>
      <c r="CI13" s="29">
        <f>+'Copy Other Data Here'!P8</f>
        <v>59466980</v>
      </c>
      <c r="CJ13" s="21"/>
      <c r="CK13" s="22">
        <f>+'Copy Other Data Here'!N14</f>
        <v>708978706</v>
      </c>
      <c r="CL13" s="22">
        <f>+'Copy Other Data Here'!O14</f>
        <v>715682903</v>
      </c>
      <c r="CM13" s="22">
        <f>+'Copy Other Data Here'!P14</f>
        <v>715764325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101768880</v>
      </c>
      <c r="CH14" s="30">
        <f>SUM(CH9:CH13)</f>
        <v>105436022</v>
      </c>
      <c r="CI14" s="30">
        <f>SUM(CI9:CI13)</f>
        <v>91715137</v>
      </c>
      <c r="CK14" s="33">
        <f>SUM(CK9:CK13)</f>
        <v>941924109</v>
      </c>
      <c r="CL14" s="33">
        <f>SUM(CL9:CL13)</f>
        <v>960048321</v>
      </c>
      <c r="CM14" s="30">
        <f>SUM(CM9:CM13)</f>
        <v>965530636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72"/>
      <c r="N20" s="172"/>
      <c r="O20" s="172"/>
      <c r="P20" s="116"/>
      <c r="Q20" s="116"/>
      <c r="R20" s="116"/>
      <c r="S20" s="173" t="s">
        <v>21</v>
      </c>
      <c r="T20" s="173"/>
      <c r="U20" s="173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73" t="s">
        <v>21</v>
      </c>
      <c r="AI20" s="173"/>
      <c r="AJ20" s="173"/>
      <c r="AK20" s="173" t="s">
        <v>21</v>
      </c>
      <c r="AL20" s="173"/>
      <c r="AM20" s="173"/>
      <c r="AN20" s="173" t="s">
        <v>21</v>
      </c>
      <c r="AO20" s="173"/>
      <c r="AP20" s="173"/>
      <c r="AQ20" s="173" t="s">
        <v>21</v>
      </c>
      <c r="AR20" s="173"/>
      <c r="AS20" s="173"/>
      <c r="AT20" s="173" t="s">
        <v>21</v>
      </c>
      <c r="AU20" s="173"/>
      <c r="AV20" s="173"/>
      <c r="AW20" s="168" t="s">
        <v>21</v>
      </c>
      <c r="AX20" s="169"/>
      <c r="AY20" s="170"/>
      <c r="AZ20" s="168" t="s">
        <v>21</v>
      </c>
      <c r="BA20" s="169"/>
      <c r="BB20" s="170"/>
      <c r="BC20" s="168" t="s">
        <v>21</v>
      </c>
      <c r="BD20" s="169"/>
      <c r="BE20" s="170"/>
      <c r="BF20" s="168" t="s">
        <v>21</v>
      </c>
      <c r="BG20" s="169"/>
      <c r="BH20" s="170"/>
      <c r="BI20" s="168" t="s">
        <v>21</v>
      </c>
      <c r="BJ20" s="169"/>
      <c r="BK20" s="170"/>
      <c r="BL20" s="168" t="s">
        <v>21</v>
      </c>
      <c r="BM20" s="169"/>
      <c r="BN20" s="170"/>
      <c r="BO20" s="168" t="s">
        <v>21</v>
      </c>
      <c r="BP20" s="169"/>
      <c r="BQ20" s="170"/>
      <c r="BR20" s="168" t="s">
        <v>21</v>
      </c>
      <c r="BS20" s="169"/>
      <c r="BT20" s="170"/>
      <c r="BU20" s="168" t="s">
        <v>21</v>
      </c>
      <c r="BV20" s="169"/>
      <c r="BW20" s="170"/>
      <c r="BX20" s="168" t="s">
        <v>21</v>
      </c>
      <c r="BY20" s="169"/>
      <c r="BZ20" s="170"/>
      <c r="CA20" s="168" t="s">
        <v>21</v>
      </c>
      <c r="CB20" s="169"/>
      <c r="CC20" s="170"/>
      <c r="CD20" s="168" t="s">
        <v>21</v>
      </c>
      <c r="CE20" s="169"/>
      <c r="CF20" s="170"/>
      <c r="CG20" s="168" t="s">
        <v>21</v>
      </c>
      <c r="CH20" s="169"/>
      <c r="CI20" s="170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92">
        <f>+CG7</f>
        <v>43493</v>
      </c>
      <c r="CH21" s="192">
        <f>+CH7</f>
        <v>43524</v>
      </c>
      <c r="CI21" s="192">
        <f>+CI7</f>
        <v>43555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93">
        <f t="shared" ref="CG22:CI22" si="7">+CG8</f>
        <v>2019</v>
      </c>
      <c r="CH22" s="194">
        <f t="shared" si="7"/>
        <v>2019</v>
      </c>
      <c r="CI22" s="194">
        <f t="shared" si="7"/>
        <v>2019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190816</v>
      </c>
      <c r="CH23" s="22">
        <f>+'Copy Other Data Here'!O19</f>
        <v>191181</v>
      </c>
      <c r="CI23" s="22">
        <f>+'Copy Other Data Here'!P19</f>
        <v>191240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26620</v>
      </c>
      <c r="CH24" s="22">
        <f>+'Copy Other Data Here'!O20</f>
        <v>26660</v>
      </c>
      <c r="CI24" s="22">
        <f>+'Copy Other Data Here'!P20</f>
        <v>26638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488</v>
      </c>
      <c r="CH25" s="22">
        <f>+'Copy Other Data Here'!O21</f>
        <v>492</v>
      </c>
      <c r="CI25" s="22">
        <f>+'Copy Other Data Here'!P21</f>
        <v>491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7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200</v>
      </c>
      <c r="CH27" s="22">
        <f>+'Copy Other Data Here'!O23</f>
        <v>199</v>
      </c>
      <c r="CI27" s="22">
        <f>+'Copy Other Data Here'!P23</f>
        <v>199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218132</v>
      </c>
      <c r="CH28" s="30">
        <f>SUM(CH23:CH27)</f>
        <v>218540</v>
      </c>
      <c r="CI28" s="30">
        <f>SUM(CI23:CI27)</f>
        <v>218575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zoomScaleNormal="100" zoomScaleSheetLayoutView="85" workbookViewId="0">
      <selection activeCell="CL34" sqref="CL34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1" t="str">
        <f>"Month and Twelve Months Ended " &amp; TEXT(DATE(YEAR(StatementDate),MONTH(StatementDate)-1,1)-1,"m/d/yyy")</f>
        <v>Month and Twelve Months Ended 1/31/2019</v>
      </c>
      <c r="B5" s="171"/>
      <c r="C5" s="171"/>
      <c r="D5" s="171"/>
      <c r="E5" s="171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29069334.640000001</v>
      </c>
      <c r="E10" s="52">
        <f>+'Copy Allocation Report Here'!F10</f>
        <v>200923904.95999998</v>
      </c>
    </row>
    <row r="11" spans="1:5" x14ac:dyDescent="0.25">
      <c r="A11" s="49"/>
      <c r="B11" s="13" t="s">
        <v>28</v>
      </c>
      <c r="C11" s="13"/>
      <c r="D11" s="51">
        <f>+'Copy Allocation Report Here'!C14</f>
        <v>2025875.34</v>
      </c>
      <c r="E11" s="52">
        <f>+'Copy Allocation Report Here'!F14</f>
        <v>23056536.73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432140.25999999954</v>
      </c>
      <c r="E12" s="54">
        <f>+'Copy Allocation Report Here'!F20-'Copy Allocation Report Here'!F14</f>
        <v>-1147301.8499999978</v>
      </c>
    </row>
    <row r="13" spans="1:5" x14ac:dyDescent="0.25">
      <c r="A13" s="49"/>
      <c r="B13" s="13"/>
      <c r="C13" s="13"/>
      <c r="D13" s="55">
        <f>SUM(D10:D12)</f>
        <v>31527350.239999998</v>
      </c>
      <c r="E13" s="50">
        <f>SUM(E10:E12)</f>
        <v>222833139.83999997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15248982.809999999</v>
      </c>
      <c r="E14" s="52">
        <f>+'Copy Allocation Report Here'!F30+'Copy Allocation Report Here'!F44</f>
        <v>107792958.70999999</v>
      </c>
    </row>
    <row r="15" spans="1:5" x14ac:dyDescent="0.25">
      <c r="A15" s="49"/>
      <c r="B15" s="13" t="s">
        <v>32</v>
      </c>
      <c r="C15" s="13"/>
      <c r="D15" s="51">
        <f>+'Copy Allocation Report Here'!C46</f>
        <v>2548048.2000000002</v>
      </c>
      <c r="E15" s="52">
        <f>+'Copy Allocation Report Here'!F46</f>
        <v>18506538.98</v>
      </c>
    </row>
    <row r="16" spans="1:5" x14ac:dyDescent="0.25">
      <c r="A16" s="49" t="s">
        <v>33</v>
      </c>
      <c r="B16" s="13"/>
      <c r="C16" s="13"/>
      <c r="D16" s="56">
        <f>D13-D14-D15</f>
        <v>13730319.23</v>
      </c>
      <c r="E16" s="57">
        <f>E13-E14-E15</f>
        <v>96533642.149999976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54541.13</v>
      </c>
      <c r="E18" s="50">
        <f>'Copy Allocation Report Here'!F50</f>
        <v>265573.31</v>
      </c>
    </row>
    <row r="19" spans="1:5" x14ac:dyDescent="0.25">
      <c r="A19" s="49"/>
      <c r="B19" s="13" t="s">
        <v>35</v>
      </c>
      <c r="C19" s="13"/>
      <c r="D19" s="51">
        <f>+'Copy Allocation Report Here'!C78</f>
        <v>1671598.1999999997</v>
      </c>
      <c r="E19" s="52">
        <f>+'Copy Allocation Report Here'!F78</f>
        <v>19703274.850000001</v>
      </c>
    </row>
    <row r="20" spans="1:5" x14ac:dyDescent="0.25">
      <c r="A20" s="49"/>
      <c r="B20" s="13" t="s">
        <v>36</v>
      </c>
      <c r="C20" s="13"/>
      <c r="D20" s="51">
        <f>+'Copy Allocation Report Here'!C86</f>
        <v>566976</v>
      </c>
      <c r="E20" s="52">
        <f>+'Copy Allocation Report Here'!F86</f>
        <v>5442920.8699999992</v>
      </c>
    </row>
    <row r="21" spans="1:5" x14ac:dyDescent="0.25">
      <c r="A21" s="49"/>
      <c r="B21" s="13" t="s">
        <v>37</v>
      </c>
      <c r="C21" s="13"/>
      <c r="D21" s="51">
        <f>+'Copy Allocation Report Here'!C93</f>
        <v>1013909.5399999999</v>
      </c>
      <c r="E21" s="52">
        <f>+'Copy Allocation Report Here'!F93</f>
        <v>4819100.7399999993</v>
      </c>
    </row>
    <row r="22" spans="1:5" x14ac:dyDescent="0.25">
      <c r="A22" s="49"/>
      <c r="B22" s="13" t="s">
        <v>0</v>
      </c>
      <c r="C22" s="13"/>
      <c r="D22" s="51">
        <f>+'Copy Allocation Report Here'!C100</f>
        <v>0</v>
      </c>
      <c r="E22" s="52">
        <f>+'Copy Allocation Report Here'!F100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Here'!C116</f>
        <v>1806990.0599999996</v>
      </c>
      <c r="E23" s="52">
        <f>+'Copy Allocation Report Here'!F116</f>
        <v>17015765.910000004</v>
      </c>
    </row>
    <row r="24" spans="1:5" x14ac:dyDescent="0.25">
      <c r="A24" s="49"/>
      <c r="B24" s="13" t="s">
        <v>39</v>
      </c>
      <c r="C24" s="13"/>
      <c r="D24" s="51">
        <f>+'Copy Allocation Report Here'!C128</f>
        <v>2017844.06</v>
      </c>
      <c r="E24" s="52">
        <f>+'Copy Allocation Report Here'!F128</f>
        <v>22916917.710000001</v>
      </c>
    </row>
    <row r="25" spans="1:5" x14ac:dyDescent="0.25">
      <c r="A25" s="49"/>
      <c r="B25" s="13" t="s">
        <v>40</v>
      </c>
      <c r="C25" s="13"/>
      <c r="D25" s="51">
        <f>+'Copy Allocation Report Here'!C133</f>
        <v>392418.44</v>
      </c>
      <c r="E25" s="52">
        <f>+'Copy Allocation Report Here'!F133</f>
        <v>4267262.5199999996</v>
      </c>
    </row>
    <row r="26" spans="1:5" x14ac:dyDescent="0.25">
      <c r="A26" s="49"/>
      <c r="B26" s="13" t="s">
        <v>41</v>
      </c>
      <c r="C26" s="13"/>
      <c r="D26" s="51">
        <f>+'Copy Allocation Report Here'!C142</f>
        <v>950016.7699999999</v>
      </c>
      <c r="E26" s="52">
        <f>+'Copy Allocation Report Here'!F142</f>
        <v>359913.94999999943</v>
      </c>
    </row>
    <row r="27" spans="1:5" x14ac:dyDescent="0.25">
      <c r="A27" s="49"/>
      <c r="B27" s="13"/>
      <c r="C27" s="13" t="s">
        <v>42</v>
      </c>
      <c r="D27" s="56">
        <f>SUM(D18:D26)</f>
        <v>8474294.2000000011</v>
      </c>
      <c r="E27" s="57">
        <f>SUM(E18:E26)</f>
        <v>74792276.50999999</v>
      </c>
    </row>
    <row r="28" spans="1:5" ht="15.75" thickBot="1" x14ac:dyDescent="0.3">
      <c r="A28" s="49" t="s">
        <v>43</v>
      </c>
      <c r="B28" s="13"/>
      <c r="C28" s="13"/>
      <c r="D28" s="58">
        <f>D16-D27</f>
        <v>5256025.0299999993</v>
      </c>
      <c r="E28" s="59">
        <f>E16-E27</f>
        <v>21741365.639999986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358054097.5</v>
      </c>
      <c r="E30" s="61">
        <f>E52</f>
        <v>326928109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1.467941595054641E-2</v>
      </c>
      <c r="E32" s="65">
        <f>E28/E30</f>
        <v>6.6501977167096341E-2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818818759.5</v>
      </c>
      <c r="E40" s="114">
        <f>+'Copy Other Data Here'!C30</f>
        <v>785247910</v>
      </c>
    </row>
    <row r="41" spans="1:5" x14ac:dyDescent="0.25">
      <c r="A41" s="49" t="s">
        <v>50</v>
      </c>
      <c r="B41" s="13"/>
      <c r="C41" s="13"/>
      <c r="D41" s="53">
        <f>+'Copy Other Data Here'!C19</f>
        <v>-382293363</v>
      </c>
      <c r="E41" s="54">
        <f>+'Copy Other Data Here'!C31</f>
        <v>-378619610</v>
      </c>
    </row>
    <row r="42" spans="1:5" x14ac:dyDescent="0.25">
      <c r="A42" s="49" t="s">
        <v>51</v>
      </c>
      <c r="B42" s="13"/>
      <c r="C42" s="13"/>
      <c r="D42" s="55">
        <f>D40+D41</f>
        <v>436525396.5</v>
      </c>
      <c r="E42" s="50">
        <f>E40+E41</f>
        <v>406628300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-3907066</v>
      </c>
      <c r="E46" s="52">
        <f>+'Copy Other Data Here'!C33</f>
        <v>-3971353</v>
      </c>
    </row>
    <row r="47" spans="1:5" x14ac:dyDescent="0.25">
      <c r="A47" s="49"/>
      <c r="B47" s="13" t="s">
        <v>55</v>
      </c>
      <c r="C47" s="13"/>
      <c r="D47" s="51">
        <f>+'Copy Other Data Here'!C23</f>
        <v>-74564233</v>
      </c>
      <c r="E47" s="52">
        <f>+'Copy Other Data Here'!C35</f>
        <v>-75728838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358054097.5</v>
      </c>
      <c r="E49" s="50">
        <f>E42+SUM(E45:E48)</f>
        <v>326928109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0</v>
      </c>
      <c r="E51" s="54">
        <f>'Copy Other Data Here'!C37</f>
        <v>0</v>
      </c>
    </row>
    <row r="52" spans="1:5" ht="15.75" thickBot="1" x14ac:dyDescent="0.3">
      <c r="A52" s="66" t="s">
        <v>59</v>
      </c>
      <c r="B52" s="67"/>
      <c r="C52" s="67"/>
      <c r="D52" s="73">
        <f>D49+D51</f>
        <v>358054097.5</v>
      </c>
      <c r="E52" s="74">
        <f>E49+E51</f>
        <v>326928109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opLeftCell="A19" zoomScaleNormal="100" zoomScaleSheetLayoutView="7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1" t="str">
        <f>"Month and Twelve Months Ended " &amp; TEXT(DATE(YEAR(StatementDate),MONTH(StatementDate),1)-1,"m/d/yyy")</f>
        <v>Month and Twelve Months Ended 2/28/2019</v>
      </c>
      <c r="B5" s="171"/>
      <c r="C5" s="171"/>
      <c r="D5" s="171"/>
      <c r="E5" s="171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30619555.189999998</v>
      </c>
      <c r="E10" s="52">
        <f>+'Copy Allocation Report Here'!G10</f>
        <v>203605593.73000002</v>
      </c>
    </row>
    <row r="11" spans="1:5" x14ac:dyDescent="0.25">
      <c r="A11" s="49"/>
      <c r="B11" s="13" t="s">
        <v>28</v>
      </c>
      <c r="C11" s="13"/>
      <c r="D11" s="51">
        <f>+'Copy Allocation Report Here'!D14</f>
        <v>2005205.72</v>
      </c>
      <c r="E11" s="52">
        <f>+'Copy Allocation Report Here'!G14</f>
        <v>23103031.02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472400.6100000001</v>
      </c>
      <c r="E12" s="54">
        <f>+'Copy Allocation Report Here'!G20-'Copy Allocation Report Here'!G14</f>
        <v>-796010.63999999687</v>
      </c>
    </row>
    <row r="13" spans="1:5" x14ac:dyDescent="0.25">
      <c r="A13" s="49"/>
      <c r="B13" s="13"/>
      <c r="C13" s="13"/>
      <c r="D13" s="55">
        <f>SUM(D10:D12)</f>
        <v>33097161.519999996</v>
      </c>
      <c r="E13" s="50">
        <f>SUM(E10:E12)</f>
        <v>225912614.11000004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18848706.43</v>
      </c>
      <c r="E14" s="52">
        <f>+'Copy Allocation Report Here'!G30+'Copy Allocation Report Here'!G44</f>
        <v>110369505.00999999</v>
      </c>
    </row>
    <row r="15" spans="1:5" x14ac:dyDescent="0.25">
      <c r="A15" s="49"/>
      <c r="B15" s="13" t="s">
        <v>32</v>
      </c>
      <c r="C15" s="13"/>
      <c r="D15" s="51">
        <f>+'Copy Allocation Report Here'!D46</f>
        <v>2872642.99</v>
      </c>
      <c r="E15" s="52">
        <f>+'Copy Allocation Report Here'!G46</f>
        <v>18871072.109999999</v>
      </c>
    </row>
    <row r="16" spans="1:5" x14ac:dyDescent="0.25">
      <c r="A16" s="49" t="s">
        <v>33</v>
      </c>
      <c r="B16" s="13"/>
      <c r="C16" s="13"/>
      <c r="D16" s="56">
        <f>D13-D14-D15</f>
        <v>11375812.099999996</v>
      </c>
      <c r="E16" s="57">
        <f>E13-E14-E15</f>
        <v>96672036.990000054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12640</v>
      </c>
      <c r="E18" s="50">
        <f>'Copy Allocation Report Here'!G50</f>
        <v>265472.48</v>
      </c>
    </row>
    <row r="19" spans="1:5" x14ac:dyDescent="0.25">
      <c r="A19" s="49"/>
      <c r="B19" s="13" t="s">
        <v>35</v>
      </c>
      <c r="C19" s="13"/>
      <c r="D19" s="51">
        <f>+'Copy Allocation Report Here'!D78</f>
        <v>1430310.8399999999</v>
      </c>
      <c r="E19" s="52">
        <f>+'Copy Allocation Report Here'!G78</f>
        <v>19729084.890000001</v>
      </c>
    </row>
    <row r="20" spans="1:5" x14ac:dyDescent="0.25">
      <c r="A20" s="49"/>
      <c r="B20" s="13" t="s">
        <v>36</v>
      </c>
      <c r="C20" s="13"/>
      <c r="D20" s="51">
        <f>+'Copy Allocation Report Here'!D86</f>
        <v>376466.87</v>
      </c>
      <c r="E20" s="52">
        <f>+'Copy Allocation Report Here'!G86</f>
        <v>5459744.4499999993</v>
      </c>
    </row>
    <row r="21" spans="1:5" x14ac:dyDescent="0.25">
      <c r="A21" s="49"/>
      <c r="B21" s="13" t="s">
        <v>37</v>
      </c>
      <c r="C21" s="13"/>
      <c r="D21" s="51">
        <f>+'Copy Allocation Report Here'!D93</f>
        <v>1205081.6500000001</v>
      </c>
      <c r="E21" s="52">
        <f>+'Copy Allocation Report Here'!G93</f>
        <v>5525729.3699999992</v>
      </c>
    </row>
    <row r="22" spans="1:5" x14ac:dyDescent="0.25">
      <c r="A22" s="49"/>
      <c r="B22" s="13" t="s">
        <v>0</v>
      </c>
      <c r="C22" s="13"/>
      <c r="D22" s="51">
        <f>+'Copy Allocation Report Here'!D100</f>
        <v>70</v>
      </c>
      <c r="E22" s="52">
        <f>+'Copy Allocation Report Here'!G100</f>
        <v>1616.65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1304500.81</v>
      </c>
      <c r="E23" s="52">
        <f>+'Copy Allocation Report Here'!G116</f>
        <v>16808649.91</v>
      </c>
    </row>
    <row r="24" spans="1:5" x14ac:dyDescent="0.25">
      <c r="A24" s="49"/>
      <c r="B24" s="13" t="s">
        <v>39</v>
      </c>
      <c r="C24" s="13"/>
      <c r="D24" s="51">
        <f>+'Copy Allocation Report Here'!D128</f>
        <v>2027810.82</v>
      </c>
      <c r="E24" s="52">
        <f>+'Copy Allocation Report Here'!G128</f>
        <v>23110858.710000001</v>
      </c>
    </row>
    <row r="25" spans="1:5" x14ac:dyDescent="0.25">
      <c r="A25" s="49"/>
      <c r="B25" s="13" t="s">
        <v>40</v>
      </c>
      <c r="C25" s="13"/>
      <c r="D25" s="51">
        <f>+'Copy Allocation Report Here'!D133</f>
        <v>378275.77</v>
      </c>
      <c r="E25" s="52">
        <f>+'Copy Allocation Report Here'!G133</f>
        <v>4237893.2</v>
      </c>
    </row>
    <row r="26" spans="1:5" x14ac:dyDescent="0.25">
      <c r="A26" s="49"/>
      <c r="B26" s="13" t="s">
        <v>41</v>
      </c>
      <c r="C26" s="13"/>
      <c r="D26" s="51">
        <f>+'Copy Allocation Report Here'!D142</f>
        <v>498669.72000000038</v>
      </c>
      <c r="E26" s="52">
        <f>+'Copy Allocation Report Here'!G142</f>
        <v>39239.549999999552</v>
      </c>
    </row>
    <row r="27" spans="1:5" x14ac:dyDescent="0.25">
      <c r="A27" s="49"/>
      <c r="B27" s="13"/>
      <c r="C27" s="13" t="s">
        <v>42</v>
      </c>
      <c r="D27" s="56">
        <f>SUM(D18:D26)</f>
        <v>7233826.4800000004</v>
      </c>
      <c r="E27" s="57">
        <f>SUM(E18:E26)</f>
        <v>75178289.210000008</v>
      </c>
    </row>
    <row r="28" spans="1:5" ht="15.75" thickBot="1" x14ac:dyDescent="0.3">
      <c r="A28" s="49" t="s">
        <v>43</v>
      </c>
      <c r="B28" s="13"/>
      <c r="C28" s="13"/>
      <c r="D28" s="58">
        <f>D16-D27</f>
        <v>4141985.6199999955</v>
      </c>
      <c r="E28" s="59">
        <f>E16-E27</f>
        <v>21493747.780000046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374782637.5</v>
      </c>
      <c r="E30" s="61">
        <f>E52</f>
        <v>360457179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1.1051700920910444E-2</v>
      </c>
      <c r="E32" s="65">
        <f>E28/E30</f>
        <v>5.9629129428436338E-2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820557744</v>
      </c>
      <c r="E40" s="114">
        <f>+'Copy Other Data Here'!D30</f>
        <v>790154607</v>
      </c>
    </row>
    <row r="41" spans="1:5" x14ac:dyDescent="0.25">
      <c r="A41" s="79" t="s">
        <v>50</v>
      </c>
      <c r="B41" s="3"/>
      <c r="C41" s="13"/>
      <c r="D41" s="53">
        <f>+'Copy Other Data Here'!D19</f>
        <v>-383274075</v>
      </c>
      <c r="E41" s="54">
        <f>+'Copy Other Data Here'!D31</f>
        <v>-379532135</v>
      </c>
    </row>
    <row r="42" spans="1:5" x14ac:dyDescent="0.25">
      <c r="A42" s="79" t="s">
        <v>51</v>
      </c>
      <c r="B42" s="3"/>
      <c r="C42" s="13"/>
      <c r="D42" s="55">
        <f>D40+D41</f>
        <v>437283669</v>
      </c>
      <c r="E42" s="50">
        <f>E40+E41</f>
        <v>410622472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-3908749</v>
      </c>
      <c r="E46" s="52">
        <f>+'Copy Other Data Here'!D33</f>
        <v>-3958871</v>
      </c>
    </row>
    <row r="47" spans="1:5" x14ac:dyDescent="0.25">
      <c r="A47" s="79"/>
      <c r="B47" s="3" t="s">
        <v>55</v>
      </c>
      <c r="C47" s="13"/>
      <c r="D47" s="51">
        <f>+'Copy Other Data Here'!D23</f>
        <v>-74507195</v>
      </c>
      <c r="E47" s="52">
        <f>+'Copy Other Data Here'!D35</f>
        <v>-75574064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358867725</v>
      </c>
      <c r="E49" s="50">
        <f>E42+SUM(E45:E48)</f>
        <v>331089537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15914912.5</v>
      </c>
      <c r="E51" s="54">
        <f>+'Copy Other Data Here'!D37</f>
        <v>29367642</v>
      </c>
    </row>
    <row r="52" spans="1:5" ht="15.75" thickBot="1" x14ac:dyDescent="0.3">
      <c r="A52" s="80" t="s">
        <v>59</v>
      </c>
      <c r="B52" s="81"/>
      <c r="C52" s="67"/>
      <c r="D52" s="73">
        <f>D49+D51</f>
        <v>374782637.5</v>
      </c>
      <c r="E52" s="74">
        <f>E49+E51</f>
        <v>360457179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opLeftCell="A7" zoomScaleNormal="100" zoomScaleSheetLayoutView="8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1" t="str">
        <f>"Month and Twelve Months Ended " &amp; TEXT(StatementDate,"m/d/yyy")</f>
        <v>Month and Twelve Months Ended 3/31/2019</v>
      </c>
      <c r="B5" s="171"/>
      <c r="C5" s="171"/>
      <c r="D5" s="171"/>
      <c r="E5" s="171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24327636.899999999</v>
      </c>
      <c r="E10" s="52">
        <f>+'Copy Allocation Report Here'!H10</f>
        <v>204454258.73000002</v>
      </c>
    </row>
    <row r="11" spans="1:5" x14ac:dyDescent="0.25">
      <c r="A11" s="49"/>
      <c r="B11" s="13" t="s">
        <v>28</v>
      </c>
      <c r="C11" s="13"/>
      <c r="D11" s="51">
        <f>+'Copy Allocation Report Here'!E14</f>
        <v>1979521.56</v>
      </c>
      <c r="E11" s="52">
        <f>+'Copy Allocation Report Here'!H14</f>
        <v>23090754.309999999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398685.63000000035</v>
      </c>
      <c r="E12" s="54">
        <f>+'Copy Allocation Report Here'!H20-'Copy Allocation Report Here'!H14</f>
        <v>-478350.94000000134</v>
      </c>
    </row>
    <row r="13" spans="1:5" x14ac:dyDescent="0.25">
      <c r="A13" s="49"/>
      <c r="B13" s="13"/>
      <c r="C13" s="13"/>
      <c r="D13" s="55">
        <f>SUM(D10:D12)</f>
        <v>26705844.089999996</v>
      </c>
      <c r="E13" s="50">
        <f>SUM(E10:E12)</f>
        <v>227066662.10000002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13641139.499999996</v>
      </c>
      <c r="E14" s="52">
        <f>+'Copy Allocation Report Here'!H30+'Copy Allocation Report Here'!H44</f>
        <v>110812098.36000001</v>
      </c>
    </row>
    <row r="15" spans="1:5" x14ac:dyDescent="0.25">
      <c r="A15" s="49"/>
      <c r="B15" s="13" t="s">
        <v>32</v>
      </c>
      <c r="C15" s="13"/>
      <c r="D15" s="51">
        <f>+'Copy Allocation Report Here'!E46</f>
        <v>2711958.46</v>
      </c>
      <c r="E15" s="52">
        <f>+'Copy Allocation Report Here'!H46</f>
        <v>19069279.989999998</v>
      </c>
    </row>
    <row r="16" spans="1:5" x14ac:dyDescent="0.25">
      <c r="A16" s="49" t="s">
        <v>33</v>
      </c>
      <c r="B16" s="13"/>
      <c r="C16" s="13"/>
      <c r="D16" s="56">
        <f>D13-D14-D15</f>
        <v>10352746.129999999</v>
      </c>
      <c r="E16" s="57">
        <f>E13-E14-E15</f>
        <v>97185283.750000015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15832.07</v>
      </c>
      <c r="E18" s="50">
        <f>'Copy Allocation Report Here'!H50</f>
        <v>263877.90000000002</v>
      </c>
    </row>
    <row r="19" spans="1:5" x14ac:dyDescent="0.25">
      <c r="A19" s="49"/>
      <c r="B19" s="13" t="s">
        <v>35</v>
      </c>
      <c r="C19" s="13"/>
      <c r="D19" s="51">
        <f>+'Copy Allocation Report Here'!E78</f>
        <v>1565089.94</v>
      </c>
      <c r="E19" s="52">
        <f>+'Copy Allocation Report Here'!H78</f>
        <v>19609630.850000001</v>
      </c>
    </row>
    <row r="20" spans="1:5" x14ac:dyDescent="0.25">
      <c r="A20" s="49"/>
      <c r="B20" s="13" t="s">
        <v>36</v>
      </c>
      <c r="C20" s="13"/>
      <c r="D20" s="51">
        <f>+'Copy Allocation Report Here'!E86</f>
        <v>486194.06000000006</v>
      </c>
      <c r="E20" s="52">
        <f>+'Copy Allocation Report Here'!H86</f>
        <v>5478992.6399999987</v>
      </c>
    </row>
    <row r="21" spans="1:5" x14ac:dyDescent="0.25">
      <c r="A21" s="49"/>
      <c r="B21" s="13" t="s">
        <v>37</v>
      </c>
      <c r="C21" s="13"/>
      <c r="D21" s="51">
        <f>+'Copy Allocation Report Here'!E93</f>
        <v>928591.58000000007</v>
      </c>
      <c r="E21" s="52">
        <f>+'Copy Allocation Report Here'!H93</f>
        <v>6087383.5899999999</v>
      </c>
    </row>
    <row r="22" spans="1:5" x14ac:dyDescent="0.25">
      <c r="A22" s="49"/>
      <c r="B22" s="13" t="s">
        <v>0</v>
      </c>
      <c r="C22" s="13"/>
      <c r="D22" s="51">
        <f>+'Copy Allocation Report Here'!E100</f>
        <v>0</v>
      </c>
      <c r="E22" s="52">
        <f>+'Copy Allocation Report Here'!H100</f>
        <v>1616.65</v>
      </c>
    </row>
    <row r="23" spans="1:5" x14ac:dyDescent="0.25">
      <c r="A23" s="49"/>
      <c r="B23" s="13" t="s">
        <v>38</v>
      </c>
      <c r="C23" s="13"/>
      <c r="D23" s="51">
        <f>+'Copy Allocation Report Here'!E116</f>
        <v>1695673.1399999997</v>
      </c>
      <c r="E23" s="52">
        <f>+'Copy Allocation Report Here'!H116</f>
        <v>16788024.969999999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2033870.05</v>
      </c>
      <c r="E24" s="52">
        <f>+'Copy Allocation Report Here'!H128</f>
        <v>23304818.859999999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385422.88</v>
      </c>
      <c r="E25" s="52">
        <f>+'Copy Allocation Report Here'!H133</f>
        <v>4233266.7</v>
      </c>
    </row>
    <row r="26" spans="1:5" x14ac:dyDescent="0.25">
      <c r="A26" s="49"/>
      <c r="B26" s="13" t="s">
        <v>41</v>
      </c>
      <c r="C26" s="13"/>
      <c r="D26" s="51">
        <f>+'Copy Allocation Report Here'!E142</f>
        <v>235623.86999999982</v>
      </c>
      <c r="E26" s="52">
        <f>+'Copy Allocation Report Here'!H142</f>
        <v>61879.579999999776</v>
      </c>
    </row>
    <row r="27" spans="1:5" x14ac:dyDescent="0.25">
      <c r="A27" s="49"/>
      <c r="B27" s="13"/>
      <c r="C27" s="13" t="s">
        <v>42</v>
      </c>
      <c r="D27" s="56">
        <f>SUM(D18:D26)</f>
        <v>7346297.5899999999</v>
      </c>
      <c r="E27" s="57">
        <f>SUM(E18:E26)</f>
        <v>75829491.739999995</v>
      </c>
    </row>
    <row r="28" spans="1:5" ht="15.75" thickBot="1" x14ac:dyDescent="0.3">
      <c r="A28" s="49" t="s">
        <v>43</v>
      </c>
      <c r="B28" s="13"/>
      <c r="C28" s="13"/>
      <c r="D28" s="58">
        <f>D16-D27</f>
        <v>3006448.5399999991</v>
      </c>
      <c r="E28" s="59">
        <f>E16-E27</f>
        <v>21355792.01000002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392918188</v>
      </c>
      <c r="E30" s="61">
        <f>E52</f>
        <v>368331272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7.651589139467372E-3</v>
      </c>
      <c r="E32" s="65">
        <f>E28/E30</f>
        <v>5.7979850296284427E-2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821823296.5</v>
      </c>
      <c r="E40" s="114">
        <f>+'Copy Other Data Here'!E30</f>
        <v>795034916</v>
      </c>
    </row>
    <row r="41" spans="1:5" x14ac:dyDescent="0.25">
      <c r="A41" s="79" t="s">
        <v>50</v>
      </c>
      <c r="B41" s="3"/>
      <c r="C41" s="13"/>
      <c r="D41" s="53">
        <f>+'Copy Other Data Here'!E19</f>
        <v>-384242070.5</v>
      </c>
      <c r="E41" s="54">
        <f>+'Copy Other Data Here'!E31</f>
        <v>-380418654</v>
      </c>
    </row>
    <row r="42" spans="1:5" x14ac:dyDescent="0.25">
      <c r="A42" s="79" t="s">
        <v>51</v>
      </c>
      <c r="B42" s="3"/>
      <c r="C42" s="13"/>
      <c r="D42" s="55">
        <f>D40+D41</f>
        <v>437581226</v>
      </c>
      <c r="E42" s="50">
        <f>E40+E41</f>
        <v>414616262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-3865594</v>
      </c>
      <c r="E46" s="52">
        <f>+'Copy Other Data Here'!E33</f>
        <v>-3942809</v>
      </c>
    </row>
    <row r="47" spans="1:5" x14ac:dyDescent="0.25">
      <c r="A47" s="79"/>
      <c r="B47" s="3" t="s">
        <v>55</v>
      </c>
      <c r="C47" s="13"/>
      <c r="D47" s="51">
        <f>+'Copy Other Data Here'!E23</f>
        <v>-74459433</v>
      </c>
      <c r="E47" s="52">
        <f>+'Copy Other Data Here'!E35</f>
        <v>-75430646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359256199</v>
      </c>
      <c r="E49" s="50">
        <f>E42+SUM(E45:E48)</f>
        <v>335242807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33661989</v>
      </c>
      <c r="E51" s="54">
        <f>+'Copy Other Data Here'!E37</f>
        <v>33088465</v>
      </c>
    </row>
    <row r="52" spans="1:5" ht="15.75" thickBot="1" x14ac:dyDescent="0.3">
      <c r="A52" s="80" t="s">
        <v>59</v>
      </c>
      <c r="B52" s="81"/>
      <c r="C52" s="67"/>
      <c r="D52" s="73">
        <f>D49+D51</f>
        <v>392918188</v>
      </c>
      <c r="E52" s="74">
        <f>E49+E51</f>
        <v>368331272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45"/>
  <sheetViews>
    <sheetView zoomScaleNormal="100" zoomScaleSheetLayoutView="100" workbookViewId="0">
      <pane xSplit="2" topLeftCell="C1" activePane="topRight" state="frozen"/>
      <selection activeCell="CL34" sqref="CL34"/>
      <selection pane="topRight" activeCell="C1" sqref="C1:H1048576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43555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87"/>
      <c r="B5" s="188"/>
      <c r="C5" s="181" t="s">
        <v>305</v>
      </c>
      <c r="D5" s="182"/>
      <c r="E5" s="183"/>
      <c r="F5" s="184" t="s">
        <v>306</v>
      </c>
      <c r="G5" s="185"/>
      <c r="H5" s="186"/>
    </row>
    <row r="6" spans="1:8" s="102" customFormat="1" ht="56.25" customHeight="1" thickBot="1" x14ac:dyDescent="0.3">
      <c r="A6" s="179" t="s">
        <v>304</v>
      </c>
      <c r="B6" s="180"/>
      <c r="C6" s="197">
        <v>43466</v>
      </c>
      <c r="D6" s="197">
        <v>43497</v>
      </c>
      <c r="E6" s="197">
        <v>43525</v>
      </c>
      <c r="F6" s="198" t="s">
        <v>319</v>
      </c>
      <c r="G6" s="199" t="s">
        <v>320</v>
      </c>
      <c r="H6" s="198" t="s">
        <v>321</v>
      </c>
    </row>
    <row r="7" spans="1:8" x14ac:dyDescent="0.25">
      <c r="A7" s="103" t="s">
        <v>83</v>
      </c>
      <c r="B7" s="89"/>
      <c r="C7" s="149"/>
      <c r="D7" s="150"/>
      <c r="E7" s="151"/>
      <c r="F7" s="149"/>
      <c r="G7" s="150"/>
      <c r="H7" s="151"/>
    </row>
    <row r="8" spans="1:8" x14ac:dyDescent="0.25">
      <c r="A8" s="90" t="s">
        <v>84</v>
      </c>
      <c r="B8" s="91" t="s">
        <v>85</v>
      </c>
      <c r="C8" s="152">
        <v>16583857.109999999</v>
      </c>
      <c r="D8" s="153">
        <v>17381490.5</v>
      </c>
      <c r="E8" s="154">
        <v>13368158.75</v>
      </c>
      <c r="F8" s="152">
        <v>111256315.97</v>
      </c>
      <c r="G8" s="153">
        <v>112839711.97</v>
      </c>
      <c r="H8" s="154">
        <v>112837716.54000001</v>
      </c>
    </row>
    <row r="9" spans="1:8" x14ac:dyDescent="0.25">
      <c r="A9" s="90" t="s">
        <v>86</v>
      </c>
      <c r="B9" s="91" t="s">
        <v>87</v>
      </c>
      <c r="C9" s="152">
        <v>12485477.529999999</v>
      </c>
      <c r="D9" s="153">
        <v>13238064.689999999</v>
      </c>
      <c r="E9" s="154">
        <v>10959478.15</v>
      </c>
      <c r="F9" s="152">
        <v>89667588.989999995</v>
      </c>
      <c r="G9" s="153">
        <v>90765881.760000005</v>
      </c>
      <c r="H9" s="154">
        <v>91616542.189999998</v>
      </c>
    </row>
    <row r="10" spans="1:8" x14ac:dyDescent="0.25">
      <c r="A10" s="103" t="s">
        <v>88</v>
      </c>
      <c r="B10" s="89"/>
      <c r="C10" s="155">
        <f>+C8+C9</f>
        <v>29069334.640000001</v>
      </c>
      <c r="D10" s="155">
        <f t="shared" ref="D10:H10" si="0">+D8+D9</f>
        <v>30619555.189999998</v>
      </c>
      <c r="E10" s="155">
        <f t="shared" si="0"/>
        <v>24327636.899999999</v>
      </c>
      <c r="F10" s="155">
        <f t="shared" si="0"/>
        <v>200923904.95999998</v>
      </c>
      <c r="G10" s="155">
        <f t="shared" si="0"/>
        <v>203605593.73000002</v>
      </c>
      <c r="H10" s="155">
        <f t="shared" si="0"/>
        <v>204454258.73000002</v>
      </c>
    </row>
    <row r="11" spans="1:8" x14ac:dyDescent="0.25">
      <c r="A11" s="104"/>
      <c r="B11" s="89"/>
      <c r="C11" s="152"/>
      <c r="D11" s="153"/>
      <c r="E11" s="154"/>
      <c r="F11" s="152"/>
      <c r="G11" s="153"/>
      <c r="H11" s="154"/>
    </row>
    <row r="12" spans="1:8" x14ac:dyDescent="0.25">
      <c r="A12" s="103" t="s">
        <v>89</v>
      </c>
      <c r="B12" s="89"/>
      <c r="C12" s="152"/>
      <c r="D12" s="153"/>
      <c r="E12" s="154"/>
      <c r="F12" s="152"/>
      <c r="G12" s="153"/>
      <c r="H12" s="154"/>
    </row>
    <row r="13" spans="1:8" x14ac:dyDescent="0.25">
      <c r="A13" s="90" t="s">
        <v>90</v>
      </c>
      <c r="B13" s="91" t="s">
        <v>91</v>
      </c>
      <c r="C13" s="152">
        <v>66421.89</v>
      </c>
      <c r="D13" s="153">
        <v>14644.71</v>
      </c>
      <c r="E13" s="154">
        <v>69959.820000000007</v>
      </c>
      <c r="F13" s="152">
        <v>772795.62</v>
      </c>
      <c r="G13" s="153">
        <v>674392.44</v>
      </c>
      <c r="H13" s="154">
        <v>668464.06999999995</v>
      </c>
    </row>
    <row r="14" spans="1:8" x14ac:dyDescent="0.25">
      <c r="A14" s="105" t="s">
        <v>92</v>
      </c>
      <c r="B14" s="91" t="s">
        <v>93</v>
      </c>
      <c r="C14" s="152">
        <v>2025875.34</v>
      </c>
      <c r="D14" s="153">
        <v>2005205.72</v>
      </c>
      <c r="E14" s="154">
        <v>1979521.56</v>
      </c>
      <c r="F14" s="152">
        <v>23056536.73</v>
      </c>
      <c r="G14" s="153">
        <v>23103031.02</v>
      </c>
      <c r="H14" s="154">
        <v>23090754.309999999</v>
      </c>
    </row>
    <row r="15" spans="1:8" x14ac:dyDescent="0.25">
      <c r="A15" s="105" t="s">
        <v>94</v>
      </c>
      <c r="B15" s="91" t="s">
        <v>95</v>
      </c>
      <c r="C15" s="152">
        <v>0</v>
      </c>
      <c r="D15" s="153">
        <v>0</v>
      </c>
      <c r="E15" s="154">
        <v>0</v>
      </c>
      <c r="F15" s="152">
        <v>100</v>
      </c>
      <c r="G15" s="153">
        <v>100</v>
      </c>
      <c r="H15" s="154">
        <v>100</v>
      </c>
    </row>
    <row r="16" spans="1:8" x14ac:dyDescent="0.25">
      <c r="A16" s="105" t="s">
        <v>310</v>
      </c>
      <c r="B16" s="91" t="s">
        <v>311</v>
      </c>
      <c r="C16" s="152">
        <v>10662.11</v>
      </c>
      <c r="D16" s="153">
        <v>10662.11</v>
      </c>
      <c r="E16" s="154">
        <v>10662.11</v>
      </c>
      <c r="F16" s="152">
        <v>89094.42</v>
      </c>
      <c r="G16" s="153">
        <v>92626.32</v>
      </c>
      <c r="H16" s="154">
        <v>96158.22</v>
      </c>
    </row>
    <row r="17" spans="1:8" x14ac:dyDescent="0.25">
      <c r="A17" s="105" t="s">
        <v>96</v>
      </c>
      <c r="B17" s="91" t="s">
        <v>97</v>
      </c>
      <c r="C17" s="152">
        <v>758.61</v>
      </c>
      <c r="D17" s="153">
        <v>-1414.28</v>
      </c>
      <c r="E17" s="154">
        <v>590</v>
      </c>
      <c r="F17" s="152">
        <v>61135.54</v>
      </c>
      <c r="G17" s="153">
        <v>58789.96</v>
      </c>
      <c r="H17" s="154">
        <v>61372.43</v>
      </c>
    </row>
    <row r="18" spans="1:8" x14ac:dyDescent="0.25">
      <c r="A18" s="90" t="s">
        <v>98</v>
      </c>
      <c r="B18" s="91" t="s">
        <v>99</v>
      </c>
      <c r="C18" s="152">
        <v>0</v>
      </c>
      <c r="D18" s="153">
        <v>0</v>
      </c>
      <c r="E18" s="154">
        <v>0</v>
      </c>
      <c r="F18" s="152">
        <v>0</v>
      </c>
      <c r="G18" s="153">
        <v>0</v>
      </c>
      <c r="H18" s="154">
        <v>0</v>
      </c>
    </row>
    <row r="19" spans="1:8" x14ac:dyDescent="0.25">
      <c r="A19" s="146">
        <v>4962</v>
      </c>
      <c r="B19" s="91" t="s">
        <v>314</v>
      </c>
      <c r="C19" s="152">
        <v>354297.65</v>
      </c>
      <c r="D19" s="156">
        <v>448508.07</v>
      </c>
      <c r="E19" s="157">
        <v>317473.7</v>
      </c>
      <c r="F19" s="152">
        <v>-2070427.43</v>
      </c>
      <c r="G19" s="156">
        <v>-1621919.36</v>
      </c>
      <c r="H19" s="156">
        <v>-1304445.6599999999</v>
      </c>
    </row>
    <row r="20" spans="1:8" x14ac:dyDescent="0.25">
      <c r="A20" s="103" t="s">
        <v>100</v>
      </c>
      <c r="B20" s="89"/>
      <c r="C20" s="155">
        <f>SUM(C13:C19)</f>
        <v>2458015.5999999996</v>
      </c>
      <c r="D20" s="155">
        <f t="shared" ref="D20:H20" si="1">SUM(D13:D19)</f>
        <v>2477606.33</v>
      </c>
      <c r="E20" s="155">
        <f t="shared" si="1"/>
        <v>2378207.1900000004</v>
      </c>
      <c r="F20" s="155">
        <f t="shared" si="1"/>
        <v>21909234.880000003</v>
      </c>
      <c r="G20" s="155">
        <f t="shared" si="1"/>
        <v>22307020.380000003</v>
      </c>
      <c r="H20" s="155">
        <f t="shared" si="1"/>
        <v>22612403.369999997</v>
      </c>
    </row>
    <row r="21" spans="1:8" ht="15.75" thickBot="1" x14ac:dyDescent="0.3">
      <c r="A21" s="103" t="s">
        <v>101</v>
      </c>
      <c r="B21" s="89"/>
      <c r="C21" s="158">
        <f>+C20+C10</f>
        <v>31527350.240000002</v>
      </c>
      <c r="D21" s="158">
        <f t="shared" ref="D21:H21" si="2">+D20+D10</f>
        <v>33097161.519999996</v>
      </c>
      <c r="E21" s="158">
        <f t="shared" si="2"/>
        <v>26705844.09</v>
      </c>
      <c r="F21" s="158">
        <f t="shared" si="2"/>
        <v>222833139.83999997</v>
      </c>
      <c r="G21" s="158">
        <f t="shared" si="2"/>
        <v>225912614.11000001</v>
      </c>
      <c r="H21" s="158">
        <f t="shared" si="2"/>
        <v>227066662.10000002</v>
      </c>
    </row>
    <row r="22" spans="1:8" ht="15.75" thickTop="1" x14ac:dyDescent="0.25">
      <c r="A22" s="88"/>
      <c r="B22" s="89"/>
      <c r="C22" s="152"/>
      <c r="D22" s="153"/>
      <c r="E22" s="154"/>
      <c r="F22" s="152"/>
      <c r="G22" s="153"/>
      <c r="H22" s="154"/>
    </row>
    <row r="23" spans="1:8" x14ac:dyDescent="0.25">
      <c r="A23" s="103" t="s">
        <v>102</v>
      </c>
      <c r="B23" s="89"/>
      <c r="C23" s="152"/>
      <c r="D23" s="153"/>
      <c r="E23" s="154"/>
      <c r="F23" s="152"/>
      <c r="G23" s="153"/>
      <c r="H23" s="154"/>
    </row>
    <row r="24" spans="1:8" x14ac:dyDescent="0.25">
      <c r="A24" s="90" t="s">
        <v>103</v>
      </c>
      <c r="B24" s="91" t="s">
        <v>104</v>
      </c>
      <c r="C24" s="152">
        <v>23010182.969999999</v>
      </c>
      <c r="D24" s="153">
        <v>36271688.75</v>
      </c>
      <c r="E24" s="154">
        <v>38689309.119999997</v>
      </c>
      <c r="F24" s="152">
        <v>152807053</v>
      </c>
      <c r="G24" s="153">
        <v>178474203.13</v>
      </c>
      <c r="H24" s="154">
        <v>207323656.74000001</v>
      </c>
    </row>
    <row r="25" spans="1:8" x14ac:dyDescent="0.25">
      <c r="A25" s="90" t="s">
        <v>105</v>
      </c>
      <c r="B25" s="91" t="s">
        <v>106</v>
      </c>
      <c r="C25" s="152" t="s">
        <v>315</v>
      </c>
      <c r="D25" s="153">
        <v>0</v>
      </c>
      <c r="E25" s="154">
        <v>0</v>
      </c>
      <c r="F25" s="152">
        <v>0</v>
      </c>
      <c r="G25" s="153">
        <v>0</v>
      </c>
      <c r="H25" s="154">
        <v>0</v>
      </c>
    </row>
    <row r="26" spans="1:8" x14ac:dyDescent="0.25">
      <c r="A26" s="90" t="s">
        <v>107</v>
      </c>
      <c r="B26" s="91" t="s">
        <v>108</v>
      </c>
      <c r="C26" s="152">
        <v>-9008739.9800000004</v>
      </c>
      <c r="D26" s="153">
        <v>-19732299.059999999</v>
      </c>
      <c r="E26" s="154">
        <v>-22473865.280000001</v>
      </c>
      <c r="F26" s="152">
        <v>-45902793.780000001</v>
      </c>
      <c r="G26" s="153">
        <v>-68936391.700000003</v>
      </c>
      <c r="H26" s="154">
        <v>-94373752.569999993</v>
      </c>
    </row>
    <row r="27" spans="1:8" x14ac:dyDescent="0.25">
      <c r="A27" s="90" t="s">
        <v>109</v>
      </c>
      <c r="B27" s="91" t="s">
        <v>110</v>
      </c>
      <c r="C27" s="152">
        <v>1254766.1399999999</v>
      </c>
      <c r="D27" s="153">
        <v>2317104.4900000002</v>
      </c>
      <c r="E27" s="154">
        <v>560579.61</v>
      </c>
      <c r="F27" s="152">
        <v>4710090.08</v>
      </c>
      <c r="G27" s="153">
        <v>4642566.38</v>
      </c>
      <c r="H27" s="154">
        <v>4800868.5999999996</v>
      </c>
    </row>
    <row r="28" spans="1:8" x14ac:dyDescent="0.25">
      <c r="A28" s="90" t="s">
        <v>111</v>
      </c>
      <c r="B28" s="91" t="s">
        <v>112</v>
      </c>
      <c r="C28" s="152">
        <v>0</v>
      </c>
      <c r="D28" s="153">
        <v>0</v>
      </c>
      <c r="E28" s="154">
        <v>-3126465.69</v>
      </c>
      <c r="F28" s="152">
        <v>-3776664.79</v>
      </c>
      <c r="G28" s="153">
        <v>-3765307.91</v>
      </c>
      <c r="H28" s="154">
        <v>-6891773.5999999996</v>
      </c>
    </row>
    <row r="29" spans="1:8" x14ac:dyDescent="0.25">
      <c r="A29" s="90" t="s">
        <v>113</v>
      </c>
      <c r="B29" s="91" t="s">
        <v>114</v>
      </c>
      <c r="C29" s="152">
        <v>-7226.32</v>
      </c>
      <c r="D29" s="153">
        <v>-7787.75</v>
      </c>
      <c r="E29" s="154">
        <v>-8418.26</v>
      </c>
      <c r="F29" s="152">
        <v>-44725.8</v>
      </c>
      <c r="G29" s="153">
        <v>-45564.89</v>
      </c>
      <c r="H29" s="154">
        <v>-46900.81</v>
      </c>
    </row>
    <row r="30" spans="1:8" x14ac:dyDescent="0.25">
      <c r="A30" s="103" t="s">
        <v>115</v>
      </c>
      <c r="B30" s="89"/>
      <c r="C30" s="155">
        <f>SUM(C24:C29)</f>
        <v>15248982.809999999</v>
      </c>
      <c r="D30" s="155">
        <f t="shared" ref="D30:H30" si="3">SUM(D24:D29)</f>
        <v>18848706.43</v>
      </c>
      <c r="E30" s="155">
        <f t="shared" si="3"/>
        <v>13641139.499999996</v>
      </c>
      <c r="F30" s="155">
        <f t="shared" si="3"/>
        <v>107792958.70999999</v>
      </c>
      <c r="G30" s="155">
        <f t="shared" si="3"/>
        <v>110369505.00999999</v>
      </c>
      <c r="H30" s="155">
        <f t="shared" si="3"/>
        <v>110812098.36000001</v>
      </c>
    </row>
    <row r="31" spans="1:8" x14ac:dyDescent="0.25">
      <c r="A31" s="88"/>
      <c r="B31" s="89"/>
      <c r="C31" s="152"/>
      <c r="D31" s="153"/>
      <c r="E31" s="154"/>
      <c r="F31" s="152"/>
      <c r="G31" s="153"/>
      <c r="H31" s="154"/>
    </row>
    <row r="32" spans="1:8" x14ac:dyDescent="0.25">
      <c r="A32" s="103" t="s">
        <v>116</v>
      </c>
      <c r="B32" s="89"/>
      <c r="C32" s="152"/>
      <c r="D32" s="153"/>
      <c r="E32" s="154"/>
      <c r="F32" s="152"/>
      <c r="G32" s="153"/>
      <c r="H32" s="154"/>
    </row>
    <row r="33" spans="1:8" x14ac:dyDescent="0.25">
      <c r="A33" s="90" t="s">
        <v>117</v>
      </c>
      <c r="B33" s="91" t="s">
        <v>118</v>
      </c>
      <c r="C33" s="152">
        <v>0</v>
      </c>
      <c r="D33" s="153">
        <v>0</v>
      </c>
      <c r="E33" s="154">
        <v>0</v>
      </c>
      <c r="F33" s="152">
        <v>0</v>
      </c>
      <c r="G33" s="153">
        <v>0</v>
      </c>
      <c r="H33" s="154">
        <v>0</v>
      </c>
    </row>
    <row r="34" spans="1:8" x14ac:dyDescent="0.25">
      <c r="A34" s="90" t="s">
        <v>119</v>
      </c>
      <c r="B34" s="91" t="s">
        <v>120</v>
      </c>
      <c r="C34" s="152">
        <v>0</v>
      </c>
      <c r="D34" s="153">
        <v>0</v>
      </c>
      <c r="E34" s="154">
        <v>0</v>
      </c>
      <c r="F34" s="152">
        <v>0</v>
      </c>
      <c r="G34" s="153">
        <v>0</v>
      </c>
      <c r="H34" s="154">
        <v>0</v>
      </c>
    </row>
    <row r="35" spans="1:8" x14ac:dyDescent="0.25">
      <c r="A35" s="90" t="s">
        <v>121</v>
      </c>
      <c r="B35" s="91" t="s">
        <v>122</v>
      </c>
      <c r="C35" s="152">
        <v>0</v>
      </c>
      <c r="D35" s="153">
        <v>0</v>
      </c>
      <c r="E35" s="154">
        <v>0</v>
      </c>
      <c r="F35" s="152">
        <v>0</v>
      </c>
      <c r="G35" s="153">
        <v>0</v>
      </c>
      <c r="H35" s="154">
        <v>0</v>
      </c>
    </row>
    <row r="36" spans="1:8" x14ac:dyDescent="0.25">
      <c r="A36" s="90" t="s">
        <v>123</v>
      </c>
      <c r="B36" s="91" t="s">
        <v>124</v>
      </c>
      <c r="C36" s="152">
        <v>0</v>
      </c>
      <c r="D36" s="153">
        <v>0</v>
      </c>
      <c r="E36" s="154">
        <v>0</v>
      </c>
      <c r="F36" s="152">
        <v>0</v>
      </c>
      <c r="G36" s="153">
        <v>0</v>
      </c>
      <c r="H36" s="154">
        <v>0</v>
      </c>
    </row>
    <row r="37" spans="1:8" x14ac:dyDescent="0.25">
      <c r="A37" s="90" t="s">
        <v>125</v>
      </c>
      <c r="B37" s="91" t="s">
        <v>126</v>
      </c>
      <c r="C37" s="152">
        <v>0</v>
      </c>
      <c r="D37" s="153">
        <v>0</v>
      </c>
      <c r="E37" s="154">
        <v>0</v>
      </c>
      <c r="F37" s="152">
        <v>0</v>
      </c>
      <c r="G37" s="153">
        <v>0</v>
      </c>
      <c r="H37" s="154">
        <v>0</v>
      </c>
    </row>
    <row r="38" spans="1:8" x14ac:dyDescent="0.25">
      <c r="A38" s="90" t="s">
        <v>127</v>
      </c>
      <c r="B38" s="91" t="s">
        <v>128</v>
      </c>
      <c r="C38" s="152">
        <v>0</v>
      </c>
      <c r="D38" s="153">
        <v>0</v>
      </c>
      <c r="E38" s="154">
        <v>0</v>
      </c>
      <c r="F38" s="152">
        <v>0</v>
      </c>
      <c r="G38" s="153">
        <v>0</v>
      </c>
      <c r="H38" s="154">
        <v>0</v>
      </c>
    </row>
    <row r="39" spans="1:8" x14ac:dyDescent="0.25">
      <c r="A39" s="90" t="s">
        <v>129</v>
      </c>
      <c r="B39" s="91" t="s">
        <v>130</v>
      </c>
      <c r="C39" s="152">
        <v>0</v>
      </c>
      <c r="D39" s="153">
        <v>0</v>
      </c>
      <c r="E39" s="154">
        <v>0</v>
      </c>
      <c r="F39" s="152">
        <v>0</v>
      </c>
      <c r="G39" s="153">
        <v>0</v>
      </c>
      <c r="H39" s="154">
        <v>0</v>
      </c>
    </row>
    <row r="40" spans="1:8" x14ac:dyDescent="0.25">
      <c r="A40" s="90" t="s">
        <v>131</v>
      </c>
      <c r="B40" s="91" t="s">
        <v>132</v>
      </c>
      <c r="C40" s="152">
        <v>0</v>
      </c>
      <c r="D40" s="153">
        <v>0</v>
      </c>
      <c r="E40" s="154">
        <v>0</v>
      </c>
      <c r="F40" s="152">
        <v>0</v>
      </c>
      <c r="G40" s="153">
        <v>0</v>
      </c>
      <c r="H40" s="154">
        <v>0</v>
      </c>
    </row>
    <row r="41" spans="1:8" x14ac:dyDescent="0.25">
      <c r="A41" s="90" t="s">
        <v>133</v>
      </c>
      <c r="B41" s="91" t="s">
        <v>134</v>
      </c>
      <c r="C41" s="152">
        <v>0</v>
      </c>
      <c r="D41" s="153">
        <v>0</v>
      </c>
      <c r="E41" s="154">
        <v>0</v>
      </c>
      <c r="F41" s="152">
        <v>0</v>
      </c>
      <c r="G41" s="153">
        <v>0</v>
      </c>
      <c r="H41" s="154">
        <v>0</v>
      </c>
    </row>
    <row r="42" spans="1:8" x14ac:dyDescent="0.25">
      <c r="A42" s="90" t="s">
        <v>135</v>
      </c>
      <c r="B42" s="91" t="s">
        <v>136</v>
      </c>
      <c r="C42" s="152">
        <v>0</v>
      </c>
      <c r="D42" s="153">
        <v>0</v>
      </c>
      <c r="E42" s="154">
        <v>0</v>
      </c>
      <c r="F42" s="152">
        <v>0</v>
      </c>
      <c r="G42" s="153">
        <v>0</v>
      </c>
      <c r="H42" s="154">
        <v>0</v>
      </c>
    </row>
    <row r="43" spans="1:8" x14ac:dyDescent="0.25">
      <c r="A43" s="90" t="s">
        <v>137</v>
      </c>
      <c r="B43" s="91" t="s">
        <v>138</v>
      </c>
      <c r="C43" s="152">
        <v>0</v>
      </c>
      <c r="D43" s="153">
        <v>0</v>
      </c>
      <c r="E43" s="154">
        <v>0</v>
      </c>
      <c r="F43" s="152">
        <v>0</v>
      </c>
      <c r="G43" s="153">
        <v>0</v>
      </c>
      <c r="H43" s="154">
        <v>0</v>
      </c>
    </row>
    <row r="44" spans="1:8" x14ac:dyDescent="0.25">
      <c r="A44" s="103" t="s">
        <v>139</v>
      </c>
      <c r="B44" s="106"/>
      <c r="C44" s="155">
        <v>0</v>
      </c>
      <c r="D44" s="159">
        <v>0</v>
      </c>
      <c r="E44" s="160">
        <v>0</v>
      </c>
      <c r="F44" s="155">
        <v>0</v>
      </c>
      <c r="G44" s="159">
        <v>0</v>
      </c>
      <c r="H44" s="160">
        <v>0</v>
      </c>
    </row>
    <row r="45" spans="1:8" x14ac:dyDescent="0.25">
      <c r="A45" s="88"/>
      <c r="B45" s="89"/>
      <c r="C45" s="152"/>
      <c r="D45" s="153"/>
      <c r="E45" s="154"/>
      <c r="F45" s="152"/>
      <c r="G45" s="153"/>
      <c r="H45" s="154"/>
    </row>
    <row r="46" spans="1:8" x14ac:dyDescent="0.25">
      <c r="A46" s="90" t="s">
        <v>140</v>
      </c>
      <c r="B46" s="91" t="s">
        <v>32</v>
      </c>
      <c r="C46" s="161">
        <v>2548048.2000000002</v>
      </c>
      <c r="D46" s="156">
        <v>2872642.99</v>
      </c>
      <c r="E46" s="162">
        <v>2711958.46</v>
      </c>
      <c r="F46" s="161">
        <v>18506538.98</v>
      </c>
      <c r="G46" s="156">
        <v>18871072.109999999</v>
      </c>
      <c r="H46" s="162">
        <v>19069279.989999998</v>
      </c>
    </row>
    <row r="47" spans="1:8" ht="15.75" thickBot="1" x14ac:dyDescent="0.3">
      <c r="A47" s="103" t="s">
        <v>141</v>
      </c>
      <c r="B47" s="89"/>
      <c r="C47" s="158">
        <f>+C21-C30-C46</f>
        <v>13730319.230000004</v>
      </c>
      <c r="D47" s="158">
        <f t="shared" ref="D47:H47" si="4">+D21-D30-D46</f>
        <v>11375812.099999996</v>
      </c>
      <c r="E47" s="158">
        <f t="shared" si="4"/>
        <v>10352746.130000003</v>
      </c>
      <c r="F47" s="158">
        <f t="shared" si="4"/>
        <v>96533642.149999976</v>
      </c>
      <c r="G47" s="158">
        <f t="shared" si="4"/>
        <v>96672036.990000024</v>
      </c>
      <c r="H47" s="158">
        <f t="shared" si="4"/>
        <v>97185283.750000015</v>
      </c>
    </row>
    <row r="48" spans="1:8" ht="15.75" thickTop="1" x14ac:dyDescent="0.25">
      <c r="A48" s="103"/>
      <c r="B48" s="89"/>
      <c r="C48" s="152"/>
      <c r="D48" s="153"/>
      <c r="E48" s="157"/>
      <c r="F48" s="152"/>
      <c r="G48" s="153"/>
      <c r="H48" s="154"/>
    </row>
    <row r="49" spans="1:8" x14ac:dyDescent="0.25">
      <c r="A49" s="103" t="s">
        <v>307</v>
      </c>
      <c r="B49" s="89"/>
      <c r="C49" s="152"/>
      <c r="D49" s="153"/>
      <c r="E49" s="157"/>
      <c r="F49" s="152"/>
      <c r="G49" s="153"/>
      <c r="H49" s="154"/>
    </row>
    <row r="50" spans="1:8" x14ac:dyDescent="0.25">
      <c r="A50" s="107">
        <v>813</v>
      </c>
      <c r="B50" s="91" t="s">
        <v>308</v>
      </c>
      <c r="C50" s="152">
        <v>54541.13</v>
      </c>
      <c r="D50" s="153">
        <v>12640</v>
      </c>
      <c r="E50" s="157">
        <v>15832.07</v>
      </c>
      <c r="F50" s="152">
        <v>265573.31</v>
      </c>
      <c r="G50" s="153">
        <v>265472.48</v>
      </c>
      <c r="H50" s="154">
        <v>263877.90000000002</v>
      </c>
    </row>
    <row r="51" spans="1:8" x14ac:dyDescent="0.25">
      <c r="A51" s="88"/>
      <c r="B51" s="89"/>
      <c r="C51" s="152"/>
      <c r="D51" s="153"/>
      <c r="E51" s="154"/>
      <c r="F51" s="152"/>
      <c r="G51" s="153"/>
      <c r="H51" s="154"/>
    </row>
    <row r="52" spans="1:8" x14ac:dyDescent="0.25">
      <c r="A52" s="103" t="s">
        <v>142</v>
      </c>
      <c r="B52" s="89"/>
      <c r="C52" s="152"/>
      <c r="D52" s="153"/>
      <c r="E52" s="154"/>
      <c r="F52" s="152"/>
      <c r="G52" s="153"/>
      <c r="H52" s="154"/>
    </row>
    <row r="53" spans="1:8" x14ac:dyDescent="0.25">
      <c r="A53" s="103" t="s">
        <v>143</v>
      </c>
      <c r="B53" s="89"/>
      <c r="C53" s="152"/>
      <c r="D53" s="153"/>
      <c r="E53" s="154"/>
      <c r="F53" s="152"/>
      <c r="G53" s="153"/>
      <c r="H53" s="154"/>
    </row>
    <row r="54" spans="1:8" x14ac:dyDescent="0.25">
      <c r="A54" s="90" t="s">
        <v>144</v>
      </c>
      <c r="B54" s="91" t="s">
        <v>145</v>
      </c>
      <c r="C54" s="152">
        <v>174993.01</v>
      </c>
      <c r="D54" s="153">
        <v>155730.31</v>
      </c>
      <c r="E54" s="154">
        <v>168370.82</v>
      </c>
      <c r="F54" s="152">
        <v>2294917.7999999998</v>
      </c>
      <c r="G54" s="153">
        <v>2303338.87</v>
      </c>
      <c r="H54" s="154">
        <v>2288917.71</v>
      </c>
    </row>
    <row r="55" spans="1:8" x14ac:dyDescent="0.25">
      <c r="A55" s="90" t="s">
        <v>146</v>
      </c>
      <c r="B55" s="91" t="s">
        <v>147</v>
      </c>
      <c r="C55" s="152">
        <v>31209.919999999998</v>
      </c>
      <c r="D55" s="153">
        <v>21776.449999999997</v>
      </c>
      <c r="E55" s="154">
        <v>31498.560000000001</v>
      </c>
      <c r="F55" s="152">
        <v>296140.34999999998</v>
      </c>
      <c r="G55" s="153">
        <v>295567.15000000002</v>
      </c>
      <c r="H55" s="154">
        <v>299997.64</v>
      </c>
    </row>
    <row r="56" spans="1:8" x14ac:dyDescent="0.25">
      <c r="A56" s="105" t="s">
        <v>148</v>
      </c>
      <c r="B56" s="91" t="s">
        <v>149</v>
      </c>
      <c r="C56" s="152">
        <v>2908.71</v>
      </c>
      <c r="D56" s="153">
        <v>3851.58</v>
      </c>
      <c r="E56" s="154">
        <v>2622.92</v>
      </c>
      <c r="F56" s="152">
        <v>68116.03</v>
      </c>
      <c r="G56" s="153">
        <v>63268.52</v>
      </c>
      <c r="H56" s="154">
        <v>63103.78</v>
      </c>
    </row>
    <row r="57" spans="1:8" x14ac:dyDescent="0.25">
      <c r="A57" s="105" t="s">
        <v>150</v>
      </c>
      <c r="B57" s="91" t="s">
        <v>151</v>
      </c>
      <c r="C57" s="152">
        <v>284116.17</v>
      </c>
      <c r="D57" s="153">
        <v>196743.23999999996</v>
      </c>
      <c r="E57" s="154">
        <v>267925.01</v>
      </c>
      <c r="F57" s="152">
        <v>4024675.44</v>
      </c>
      <c r="G57" s="153">
        <v>3999227.35</v>
      </c>
      <c r="H57" s="154">
        <v>4011557.82</v>
      </c>
    </row>
    <row r="58" spans="1:8" x14ac:dyDescent="0.25">
      <c r="A58" s="90" t="s">
        <v>152</v>
      </c>
      <c r="B58" s="91" t="s">
        <v>153</v>
      </c>
      <c r="C58" s="152">
        <v>33510.86</v>
      </c>
      <c r="D58" s="153">
        <v>39734.47</v>
      </c>
      <c r="E58" s="154">
        <v>44793.66</v>
      </c>
      <c r="F58" s="152">
        <v>453308.32</v>
      </c>
      <c r="G58" s="153">
        <v>444432.39</v>
      </c>
      <c r="H58" s="154">
        <v>429221.69</v>
      </c>
    </row>
    <row r="59" spans="1:8" x14ac:dyDescent="0.25">
      <c r="A59" s="90" t="s">
        <v>154</v>
      </c>
      <c r="B59" s="91" t="s">
        <v>155</v>
      </c>
      <c r="C59" s="152">
        <v>11099.08</v>
      </c>
      <c r="D59" s="153">
        <v>8279.35</v>
      </c>
      <c r="E59" s="154">
        <v>18344.599999999999</v>
      </c>
      <c r="F59" s="152">
        <v>164108.66</v>
      </c>
      <c r="G59" s="153">
        <v>152429.07</v>
      </c>
      <c r="H59" s="154">
        <v>149742.67000000001</v>
      </c>
    </row>
    <row r="60" spans="1:8" x14ac:dyDescent="0.25">
      <c r="A60" s="90" t="s">
        <v>156</v>
      </c>
      <c r="B60" s="91" t="s">
        <v>157</v>
      </c>
      <c r="C60" s="152">
        <v>63819.13</v>
      </c>
      <c r="D60" s="153">
        <v>93068.92</v>
      </c>
      <c r="E60" s="154">
        <v>96380.69</v>
      </c>
      <c r="F60" s="152">
        <v>1050812.8</v>
      </c>
      <c r="G60" s="153">
        <v>1065780.03</v>
      </c>
      <c r="H60" s="154">
        <v>1044686.69</v>
      </c>
    </row>
    <row r="61" spans="1:8" x14ac:dyDescent="0.25">
      <c r="A61" s="90" t="s">
        <v>158</v>
      </c>
      <c r="B61" s="91" t="s">
        <v>159</v>
      </c>
      <c r="C61" s="152">
        <v>69774.78</v>
      </c>
      <c r="D61" s="153">
        <v>71593.91</v>
      </c>
      <c r="E61" s="154">
        <v>38758.160000000003</v>
      </c>
      <c r="F61" s="152">
        <v>748804.41</v>
      </c>
      <c r="G61" s="153">
        <v>753261.21</v>
      </c>
      <c r="H61" s="154">
        <v>728220.88</v>
      </c>
    </row>
    <row r="62" spans="1:8" x14ac:dyDescent="0.25">
      <c r="A62" s="90" t="s">
        <v>160</v>
      </c>
      <c r="B62" s="91" t="s">
        <v>161</v>
      </c>
      <c r="C62" s="152">
        <v>492508.98</v>
      </c>
      <c r="D62" s="153">
        <v>364076.65</v>
      </c>
      <c r="E62" s="154">
        <v>358475.05</v>
      </c>
      <c r="F62" s="152">
        <v>4276977.6900000004</v>
      </c>
      <c r="G62" s="153">
        <v>4304324.51</v>
      </c>
      <c r="H62" s="154">
        <v>4270901.3</v>
      </c>
    </row>
    <row r="63" spans="1:8" x14ac:dyDescent="0.25">
      <c r="A63" s="90" t="s">
        <v>162</v>
      </c>
      <c r="B63" s="91" t="s">
        <v>163</v>
      </c>
      <c r="C63" s="152">
        <v>13179.7</v>
      </c>
      <c r="D63" s="153">
        <v>6003.68</v>
      </c>
      <c r="E63" s="154">
        <v>6249.7</v>
      </c>
      <c r="F63" s="152">
        <v>122567.44</v>
      </c>
      <c r="G63" s="153">
        <v>122149.25</v>
      </c>
      <c r="H63" s="154">
        <v>115911.25</v>
      </c>
    </row>
    <row r="64" spans="1:8" x14ac:dyDescent="0.25">
      <c r="A64" s="90" t="s">
        <v>164</v>
      </c>
      <c r="B64" s="91" t="s">
        <v>165</v>
      </c>
      <c r="C64" s="152">
        <v>0</v>
      </c>
      <c r="D64" s="153">
        <v>0</v>
      </c>
      <c r="E64" s="154">
        <v>0</v>
      </c>
      <c r="F64" s="152">
        <v>0</v>
      </c>
      <c r="G64" s="153">
        <v>0</v>
      </c>
      <c r="H64" s="154">
        <v>0</v>
      </c>
    </row>
    <row r="65" spans="1:8" x14ac:dyDescent="0.25">
      <c r="A65" s="88"/>
      <c r="B65" s="108" t="s">
        <v>300</v>
      </c>
      <c r="C65" s="155">
        <f>SUM(C54:C64)</f>
        <v>1177120.3399999999</v>
      </c>
      <c r="D65" s="155">
        <f t="shared" ref="D65:H65" si="5">SUM(D54:D64)</f>
        <v>960858.55999999994</v>
      </c>
      <c r="E65" s="155">
        <f t="shared" si="5"/>
        <v>1033419.1699999999</v>
      </c>
      <c r="F65" s="155">
        <f t="shared" si="5"/>
        <v>13500428.939999999</v>
      </c>
      <c r="G65" s="155">
        <f t="shared" si="5"/>
        <v>13503778.35</v>
      </c>
      <c r="H65" s="155">
        <f t="shared" si="5"/>
        <v>13402261.43</v>
      </c>
    </row>
    <row r="66" spans="1:8" x14ac:dyDescent="0.25">
      <c r="A66" s="88"/>
      <c r="B66" s="89"/>
      <c r="C66" s="152"/>
      <c r="D66" s="153"/>
      <c r="E66" s="154"/>
      <c r="F66" s="152"/>
      <c r="G66" s="153"/>
      <c r="H66" s="154"/>
    </row>
    <row r="67" spans="1:8" x14ac:dyDescent="0.25">
      <c r="A67" s="103" t="s">
        <v>166</v>
      </c>
      <c r="B67" s="89"/>
      <c r="C67" s="152"/>
      <c r="D67" s="153"/>
      <c r="E67" s="154"/>
      <c r="F67" s="152"/>
      <c r="G67" s="153"/>
      <c r="H67" s="154"/>
    </row>
    <row r="68" spans="1:8" x14ac:dyDescent="0.25">
      <c r="A68" s="90" t="s">
        <v>167</v>
      </c>
      <c r="B68" s="91" t="s">
        <v>168</v>
      </c>
      <c r="C68" s="152">
        <v>89168.98</v>
      </c>
      <c r="D68" s="153">
        <v>77087.539999999994</v>
      </c>
      <c r="E68" s="154">
        <v>84040.209999999992</v>
      </c>
      <c r="F68" s="152">
        <v>989865.44</v>
      </c>
      <c r="G68" s="153">
        <v>994025.88</v>
      </c>
      <c r="H68" s="154">
        <v>984273.60000000009</v>
      </c>
    </row>
    <row r="69" spans="1:8" x14ac:dyDescent="0.25">
      <c r="A69" s="90" t="s">
        <v>169</v>
      </c>
      <c r="B69" s="91" t="s">
        <v>170</v>
      </c>
      <c r="C69" s="152">
        <v>0</v>
      </c>
      <c r="D69" s="153">
        <v>1106.03</v>
      </c>
      <c r="E69" s="154">
        <v>0</v>
      </c>
      <c r="F69" s="152">
        <v>21378.17</v>
      </c>
      <c r="G69" s="153">
        <v>7418.3800000000019</v>
      </c>
      <c r="H69" s="154">
        <v>6457.550000000002</v>
      </c>
    </row>
    <row r="70" spans="1:8" x14ac:dyDescent="0.25">
      <c r="A70" s="90" t="s">
        <v>171</v>
      </c>
      <c r="B70" s="91" t="s">
        <v>172</v>
      </c>
      <c r="C70" s="152">
        <v>100235.85</v>
      </c>
      <c r="D70" s="153">
        <v>117254.01000000001</v>
      </c>
      <c r="E70" s="154">
        <v>119257.34999999999</v>
      </c>
      <c r="F70" s="152">
        <v>1423424.95</v>
      </c>
      <c r="G70" s="153">
        <v>1453643.4</v>
      </c>
      <c r="H70" s="154">
        <v>1497268.14</v>
      </c>
    </row>
    <row r="71" spans="1:8" x14ac:dyDescent="0.25">
      <c r="A71" s="105" t="s">
        <v>173</v>
      </c>
      <c r="B71" s="91" t="s">
        <v>149</v>
      </c>
      <c r="C71" s="152">
        <v>5237.24</v>
      </c>
      <c r="D71" s="153">
        <v>7083.63</v>
      </c>
      <c r="E71" s="154">
        <v>7804.26</v>
      </c>
      <c r="F71" s="152">
        <v>56812.25</v>
      </c>
      <c r="G71" s="153">
        <v>58508.27</v>
      </c>
      <c r="H71" s="154">
        <v>60579.96</v>
      </c>
    </row>
    <row r="72" spans="1:8" x14ac:dyDescent="0.25">
      <c r="A72" s="90" t="s">
        <v>174</v>
      </c>
      <c r="B72" s="91" t="s">
        <v>175</v>
      </c>
      <c r="C72" s="152">
        <v>29311.86</v>
      </c>
      <c r="D72" s="153">
        <v>37725.5</v>
      </c>
      <c r="E72" s="154">
        <v>50908.71</v>
      </c>
      <c r="F72" s="152">
        <v>455141.44</v>
      </c>
      <c r="G72" s="153">
        <v>470958.66</v>
      </c>
      <c r="H72" s="154">
        <v>476935.08999999997</v>
      </c>
    </row>
    <row r="73" spans="1:8" x14ac:dyDescent="0.25">
      <c r="A73" s="90" t="s">
        <v>176</v>
      </c>
      <c r="B73" s="91" t="s">
        <v>177</v>
      </c>
      <c r="C73" s="152">
        <v>986.24</v>
      </c>
      <c r="D73" s="153">
        <v>1860.24</v>
      </c>
      <c r="E73" s="154">
        <v>1154.0899999999999</v>
      </c>
      <c r="F73" s="152">
        <v>38656.11</v>
      </c>
      <c r="G73" s="153">
        <v>34680.730000000003</v>
      </c>
      <c r="H73" s="154">
        <v>14502.980000000001</v>
      </c>
    </row>
    <row r="74" spans="1:8" x14ac:dyDescent="0.25">
      <c r="A74" s="90" t="s">
        <v>178</v>
      </c>
      <c r="B74" s="91" t="s">
        <v>179</v>
      </c>
      <c r="C74" s="152">
        <v>112319.06</v>
      </c>
      <c r="D74" s="153">
        <v>57579.49</v>
      </c>
      <c r="E74" s="154">
        <v>110932.15</v>
      </c>
      <c r="F74" s="152">
        <v>1361924.02</v>
      </c>
      <c r="G74" s="153">
        <v>1329725.08</v>
      </c>
      <c r="H74" s="154">
        <v>1273937.5899999999</v>
      </c>
    </row>
    <row r="75" spans="1:8" x14ac:dyDescent="0.25">
      <c r="A75" s="90" t="s">
        <v>180</v>
      </c>
      <c r="B75" s="91" t="s">
        <v>181</v>
      </c>
      <c r="C75" s="152">
        <v>55877.59</v>
      </c>
      <c r="D75" s="153">
        <v>70957.41</v>
      </c>
      <c r="E75" s="154">
        <v>76241.55</v>
      </c>
      <c r="F75" s="152">
        <v>982936.19</v>
      </c>
      <c r="G75" s="153">
        <v>979440.9</v>
      </c>
      <c r="H75" s="154">
        <v>962089.8600000001</v>
      </c>
    </row>
    <row r="76" spans="1:8" x14ac:dyDescent="0.25">
      <c r="A76" s="90" t="s">
        <v>182</v>
      </c>
      <c r="B76" s="91" t="s">
        <v>183</v>
      </c>
      <c r="C76" s="152">
        <v>101341.04</v>
      </c>
      <c r="D76" s="153">
        <v>98798.43</v>
      </c>
      <c r="E76" s="154">
        <v>81332.45</v>
      </c>
      <c r="F76" s="152">
        <v>872707.34</v>
      </c>
      <c r="G76" s="153">
        <v>896905.24</v>
      </c>
      <c r="H76" s="154">
        <v>931324.64999999991</v>
      </c>
    </row>
    <row r="77" spans="1:8" x14ac:dyDescent="0.25">
      <c r="A77" s="88"/>
      <c r="B77" s="108" t="s">
        <v>301</v>
      </c>
      <c r="C77" s="155">
        <f>SUM(C68:C76)</f>
        <v>494477.85999999993</v>
      </c>
      <c r="D77" s="155">
        <f t="shared" ref="D77:H77" si="6">SUM(D68:D76)</f>
        <v>469452.27999999997</v>
      </c>
      <c r="E77" s="155">
        <f t="shared" si="6"/>
        <v>531670.77</v>
      </c>
      <c r="F77" s="155">
        <f t="shared" si="6"/>
        <v>6202845.9100000001</v>
      </c>
      <c r="G77" s="155">
        <f t="shared" si="6"/>
        <v>6225306.540000001</v>
      </c>
      <c r="H77" s="155">
        <f t="shared" si="6"/>
        <v>6207369.4199999999</v>
      </c>
    </row>
    <row r="78" spans="1:8" x14ac:dyDescent="0.25">
      <c r="A78" s="103" t="s">
        <v>184</v>
      </c>
      <c r="B78" s="89"/>
      <c r="C78" s="161">
        <f>+C65+C77</f>
        <v>1671598.1999999997</v>
      </c>
      <c r="D78" s="161">
        <f t="shared" ref="D78:H78" si="7">+D65+D77</f>
        <v>1430310.8399999999</v>
      </c>
      <c r="E78" s="161">
        <f t="shared" si="7"/>
        <v>1565089.94</v>
      </c>
      <c r="F78" s="161">
        <f t="shared" si="7"/>
        <v>19703274.850000001</v>
      </c>
      <c r="G78" s="161">
        <f t="shared" si="7"/>
        <v>19729084.890000001</v>
      </c>
      <c r="H78" s="161">
        <f t="shared" si="7"/>
        <v>19609630.850000001</v>
      </c>
    </row>
    <row r="79" spans="1:8" x14ac:dyDescent="0.25">
      <c r="A79" s="88"/>
      <c r="B79" s="89"/>
      <c r="C79" s="152"/>
      <c r="D79" s="153"/>
      <c r="E79" s="154"/>
      <c r="F79" s="152"/>
      <c r="G79" s="153"/>
      <c r="H79" s="154"/>
    </row>
    <row r="80" spans="1:8" x14ac:dyDescent="0.25">
      <c r="A80" s="103" t="s">
        <v>185</v>
      </c>
      <c r="B80" s="89"/>
      <c r="C80" s="152"/>
      <c r="D80" s="153"/>
      <c r="E80" s="154"/>
      <c r="F80" s="152"/>
      <c r="G80" s="153"/>
      <c r="H80" s="154"/>
    </row>
    <row r="81" spans="1:8" x14ac:dyDescent="0.25">
      <c r="A81" s="90" t="s">
        <v>186</v>
      </c>
      <c r="B81" s="91" t="s">
        <v>187</v>
      </c>
      <c r="C81" s="152">
        <v>9243.19</v>
      </c>
      <c r="D81" s="153">
        <v>7944.81</v>
      </c>
      <c r="E81" s="154">
        <v>8359.2900000000009</v>
      </c>
      <c r="F81" s="152">
        <v>105990.83</v>
      </c>
      <c r="G81" s="153">
        <v>106481.32</v>
      </c>
      <c r="H81" s="154">
        <v>105808.7</v>
      </c>
    </row>
    <row r="82" spans="1:8" x14ac:dyDescent="0.25">
      <c r="A82" s="90" t="s">
        <v>188</v>
      </c>
      <c r="B82" s="91" t="s">
        <v>189</v>
      </c>
      <c r="C82" s="152">
        <v>55902.47</v>
      </c>
      <c r="D82" s="153">
        <v>37611.839999999997</v>
      </c>
      <c r="E82" s="154">
        <v>39054.230000000003</v>
      </c>
      <c r="F82" s="152">
        <v>567985.68999999994</v>
      </c>
      <c r="G82" s="153">
        <v>567763.77</v>
      </c>
      <c r="H82" s="154">
        <v>564712.86</v>
      </c>
    </row>
    <row r="83" spans="1:8" x14ac:dyDescent="0.25">
      <c r="A83" s="90" t="s">
        <v>190</v>
      </c>
      <c r="B83" s="91" t="s">
        <v>191</v>
      </c>
      <c r="C83" s="152">
        <v>355868.5</v>
      </c>
      <c r="D83" s="153">
        <v>299224.32000000001</v>
      </c>
      <c r="E83" s="154">
        <v>347196.84</v>
      </c>
      <c r="F83" s="152">
        <v>4041615.13</v>
      </c>
      <c r="G83" s="153">
        <v>4017472.05</v>
      </c>
      <c r="H83" s="154">
        <v>4021363.12</v>
      </c>
    </row>
    <row r="84" spans="1:8" x14ac:dyDescent="0.25">
      <c r="A84" s="90" t="s">
        <v>192</v>
      </c>
      <c r="B84" s="91" t="s">
        <v>193</v>
      </c>
      <c r="C84" s="152">
        <v>145961.84</v>
      </c>
      <c r="D84" s="153">
        <v>31685.9</v>
      </c>
      <c r="E84" s="154">
        <v>91583.7</v>
      </c>
      <c r="F84" s="152">
        <v>727323.95</v>
      </c>
      <c r="G84" s="153">
        <v>768022.04</v>
      </c>
      <c r="H84" s="154">
        <v>787102.69</v>
      </c>
    </row>
    <row r="85" spans="1:8" x14ac:dyDescent="0.25">
      <c r="A85" s="90" t="s">
        <v>194</v>
      </c>
      <c r="B85" s="91" t="s">
        <v>195</v>
      </c>
      <c r="C85" s="152">
        <v>0</v>
      </c>
      <c r="D85" s="153">
        <v>0</v>
      </c>
      <c r="E85" s="154">
        <v>0</v>
      </c>
      <c r="F85" s="152">
        <v>5.27</v>
      </c>
      <c r="G85" s="153">
        <v>5.27</v>
      </c>
      <c r="H85" s="154">
        <v>5.2699999999999818</v>
      </c>
    </row>
    <row r="86" spans="1:8" x14ac:dyDescent="0.25">
      <c r="A86" s="103" t="s">
        <v>196</v>
      </c>
      <c r="B86" s="89"/>
      <c r="C86" s="155">
        <f>SUM(C81:C85)</f>
        <v>566976</v>
      </c>
      <c r="D86" s="155">
        <f t="shared" ref="D86:H86" si="8">SUM(D81:D85)</f>
        <v>376466.87</v>
      </c>
      <c r="E86" s="155">
        <f t="shared" si="8"/>
        <v>486194.06000000006</v>
      </c>
      <c r="F86" s="155">
        <f t="shared" si="8"/>
        <v>5442920.8699999992</v>
      </c>
      <c r="G86" s="155">
        <f t="shared" si="8"/>
        <v>5459744.4499999993</v>
      </c>
      <c r="H86" s="155">
        <f t="shared" si="8"/>
        <v>5478992.6399999987</v>
      </c>
    </row>
    <row r="87" spans="1:8" x14ac:dyDescent="0.25">
      <c r="A87" s="88"/>
      <c r="B87" s="89"/>
      <c r="C87" s="152"/>
      <c r="D87" s="153"/>
      <c r="E87" s="154"/>
      <c r="F87" s="152"/>
      <c r="G87" s="153"/>
      <c r="H87" s="154"/>
    </row>
    <row r="88" spans="1:8" x14ac:dyDescent="0.25">
      <c r="A88" s="103" t="s">
        <v>197</v>
      </c>
      <c r="B88" s="89"/>
      <c r="C88" s="152"/>
      <c r="D88" s="153"/>
      <c r="E88" s="154"/>
      <c r="F88" s="152"/>
      <c r="G88" s="153"/>
      <c r="H88" s="154"/>
    </row>
    <row r="89" spans="1:8" x14ac:dyDescent="0.25">
      <c r="A89" s="90" t="s">
        <v>198</v>
      </c>
      <c r="B89" s="91" t="s">
        <v>187</v>
      </c>
      <c r="C89" s="152">
        <v>0</v>
      </c>
      <c r="D89" s="153">
        <v>0</v>
      </c>
      <c r="E89" s="154">
        <v>0</v>
      </c>
      <c r="F89" s="152">
        <v>0</v>
      </c>
      <c r="G89" s="153" t="s">
        <v>315</v>
      </c>
      <c r="H89" s="154" t="s">
        <v>315</v>
      </c>
    </row>
    <row r="90" spans="1:8" x14ac:dyDescent="0.25">
      <c r="A90" s="90" t="s">
        <v>199</v>
      </c>
      <c r="B90" s="91" t="s">
        <v>200</v>
      </c>
      <c r="C90" s="152">
        <v>941132.45</v>
      </c>
      <c r="D90" s="153">
        <v>1181376.6300000001</v>
      </c>
      <c r="E90" s="154">
        <v>848621.15000000014</v>
      </c>
      <c r="F90" s="152">
        <v>4480642.3899999997</v>
      </c>
      <c r="G90" s="153">
        <v>5186176.42</v>
      </c>
      <c r="H90" s="154">
        <v>5693963.3499999996</v>
      </c>
    </row>
    <row r="91" spans="1:8" x14ac:dyDescent="0.25">
      <c r="A91" s="90" t="s">
        <v>201</v>
      </c>
      <c r="B91" s="91" t="s">
        <v>202</v>
      </c>
      <c r="C91" s="152">
        <v>49487.23</v>
      </c>
      <c r="D91" s="153">
        <v>3315.9300000000003</v>
      </c>
      <c r="E91" s="154">
        <v>5149.95</v>
      </c>
      <c r="F91" s="152">
        <v>75726.039999999994</v>
      </c>
      <c r="G91" s="153">
        <v>78345.81</v>
      </c>
      <c r="H91" s="154">
        <v>82639.67</v>
      </c>
    </row>
    <row r="92" spans="1:8" x14ac:dyDescent="0.25">
      <c r="A92" s="109" t="s">
        <v>203</v>
      </c>
      <c r="B92" s="91" t="s">
        <v>204</v>
      </c>
      <c r="C92" s="152">
        <v>23289.86</v>
      </c>
      <c r="D92" s="153">
        <v>20389.09</v>
      </c>
      <c r="E92" s="154">
        <v>74820.479999999996</v>
      </c>
      <c r="F92" s="152">
        <v>262732.31</v>
      </c>
      <c r="G92" s="153">
        <v>261207.14</v>
      </c>
      <c r="H92" s="154">
        <v>310780.57</v>
      </c>
    </row>
    <row r="93" spans="1:8" x14ac:dyDescent="0.25">
      <c r="A93" s="104" t="s">
        <v>205</v>
      </c>
      <c r="B93" s="89"/>
      <c r="C93" s="155">
        <f>SUM(C89:C92)</f>
        <v>1013909.5399999999</v>
      </c>
      <c r="D93" s="155">
        <f t="shared" ref="D93:H93" si="9">SUM(D89:D92)</f>
        <v>1205081.6500000001</v>
      </c>
      <c r="E93" s="155">
        <f t="shared" si="9"/>
        <v>928591.58000000007</v>
      </c>
      <c r="F93" s="155">
        <f t="shared" si="9"/>
        <v>4819100.7399999993</v>
      </c>
      <c r="G93" s="155">
        <f t="shared" si="9"/>
        <v>5525729.3699999992</v>
      </c>
      <c r="H93" s="155">
        <f t="shared" si="9"/>
        <v>6087383.5899999999</v>
      </c>
    </row>
    <row r="94" spans="1:8" x14ac:dyDescent="0.25">
      <c r="A94" s="88"/>
      <c r="B94" s="89"/>
      <c r="C94" s="152"/>
      <c r="D94" s="153"/>
      <c r="E94" s="154"/>
      <c r="F94" s="152"/>
      <c r="G94" s="153"/>
      <c r="H94" s="154"/>
    </row>
    <row r="95" spans="1:8" x14ac:dyDescent="0.25">
      <c r="A95" s="103" t="s">
        <v>206</v>
      </c>
      <c r="B95" s="89"/>
      <c r="C95" s="152"/>
      <c r="D95" s="153"/>
      <c r="E95" s="154"/>
      <c r="F95" s="152"/>
      <c r="G95" s="153"/>
      <c r="H95" s="154"/>
    </row>
    <row r="96" spans="1:8" x14ac:dyDescent="0.25">
      <c r="A96" s="90" t="s">
        <v>207</v>
      </c>
      <c r="B96" s="91" t="s">
        <v>187</v>
      </c>
      <c r="C96" s="152">
        <v>0</v>
      </c>
      <c r="D96" s="153">
        <v>0</v>
      </c>
      <c r="E96" s="154">
        <v>0</v>
      </c>
      <c r="F96" s="152">
        <v>0</v>
      </c>
      <c r="G96" s="153">
        <v>0</v>
      </c>
      <c r="H96" s="154">
        <v>0</v>
      </c>
    </row>
    <row r="97" spans="1:8" x14ac:dyDescent="0.25">
      <c r="A97" s="90" t="s">
        <v>208</v>
      </c>
      <c r="B97" s="91" t="s">
        <v>209</v>
      </c>
      <c r="C97" s="152">
        <v>0</v>
      </c>
      <c r="D97" s="153">
        <v>0</v>
      </c>
      <c r="E97" s="154">
        <v>0</v>
      </c>
      <c r="F97" s="152">
        <v>0</v>
      </c>
      <c r="G97" s="153">
        <v>0</v>
      </c>
      <c r="H97" s="154">
        <v>0</v>
      </c>
    </row>
    <row r="98" spans="1:8" x14ac:dyDescent="0.25">
      <c r="A98" s="90" t="s">
        <v>210</v>
      </c>
      <c r="B98" s="91" t="s">
        <v>211</v>
      </c>
      <c r="C98" s="152">
        <v>0</v>
      </c>
      <c r="D98" s="153">
        <v>70</v>
      </c>
      <c r="E98" s="154">
        <v>0</v>
      </c>
      <c r="F98" s="152">
        <v>1546.65</v>
      </c>
      <c r="G98" s="153">
        <v>1616.65</v>
      </c>
      <c r="H98" s="154">
        <v>1616.65</v>
      </c>
    </row>
    <row r="99" spans="1:8" x14ac:dyDescent="0.25">
      <c r="A99" s="90" t="s">
        <v>212</v>
      </c>
      <c r="B99" s="91" t="s">
        <v>213</v>
      </c>
      <c r="C99" s="152">
        <v>0</v>
      </c>
      <c r="D99" s="153">
        <v>0</v>
      </c>
      <c r="E99" s="154">
        <v>0</v>
      </c>
      <c r="F99" s="152">
        <v>0</v>
      </c>
      <c r="G99" s="153">
        <v>0</v>
      </c>
      <c r="H99" s="154">
        <v>0</v>
      </c>
    </row>
    <row r="100" spans="1:8" x14ac:dyDescent="0.25">
      <c r="A100" s="103" t="s">
        <v>214</v>
      </c>
      <c r="B100" s="89"/>
      <c r="C100" s="155">
        <f>SUM(C96:C99)</f>
        <v>0</v>
      </c>
      <c r="D100" s="155">
        <f t="shared" ref="D100:H100" si="10">SUM(D96:D99)</f>
        <v>70</v>
      </c>
      <c r="E100" s="155">
        <f t="shared" si="10"/>
        <v>0</v>
      </c>
      <c r="F100" s="155">
        <f t="shared" si="10"/>
        <v>1546.65</v>
      </c>
      <c r="G100" s="155">
        <f t="shared" si="10"/>
        <v>1616.65</v>
      </c>
      <c r="H100" s="155">
        <f t="shared" si="10"/>
        <v>1616.65</v>
      </c>
    </row>
    <row r="101" spans="1:8" x14ac:dyDescent="0.25">
      <c r="A101" s="88"/>
      <c r="B101" s="89"/>
      <c r="C101" s="152"/>
      <c r="D101" s="153"/>
      <c r="E101" s="154"/>
      <c r="F101" s="152"/>
      <c r="G101" s="153"/>
      <c r="H101" s="154"/>
    </row>
    <row r="102" spans="1:8" x14ac:dyDescent="0.25">
      <c r="A102" s="103" t="s">
        <v>215</v>
      </c>
      <c r="B102" s="89"/>
      <c r="C102" s="152"/>
      <c r="D102" s="153"/>
      <c r="E102" s="154"/>
      <c r="F102" s="152"/>
      <c r="G102" s="153"/>
      <c r="H102" s="154"/>
    </row>
    <row r="103" spans="1:8" x14ac:dyDescent="0.25">
      <c r="A103" s="90" t="s">
        <v>216</v>
      </c>
      <c r="B103" s="91" t="s">
        <v>217</v>
      </c>
      <c r="C103" s="152">
        <v>527992.81999999995</v>
      </c>
      <c r="D103" s="153">
        <v>456716.66</v>
      </c>
      <c r="E103" s="154">
        <v>510949.47</v>
      </c>
      <c r="F103" s="152">
        <v>5638516.1299999999</v>
      </c>
      <c r="G103" s="153">
        <v>5632045.9199999999</v>
      </c>
      <c r="H103" s="154">
        <v>5615269.7000000002</v>
      </c>
    </row>
    <row r="104" spans="1:8" x14ac:dyDescent="0.25">
      <c r="A104" s="90" t="s">
        <v>218</v>
      </c>
      <c r="B104" s="91" t="s">
        <v>219</v>
      </c>
      <c r="C104" s="152">
        <v>466967.11</v>
      </c>
      <c r="D104" s="153">
        <v>254024.81</v>
      </c>
      <c r="E104" s="154">
        <v>275698.23</v>
      </c>
      <c r="F104" s="152">
        <v>3113541.2</v>
      </c>
      <c r="G104" s="153">
        <v>3026396.75</v>
      </c>
      <c r="H104" s="154">
        <v>2949727.8500000006</v>
      </c>
    </row>
    <row r="105" spans="1:8" x14ac:dyDescent="0.25">
      <c r="A105" s="90" t="s">
        <v>220</v>
      </c>
      <c r="B105" s="91" t="s">
        <v>221</v>
      </c>
      <c r="C105" s="152">
        <v>57077.86</v>
      </c>
      <c r="D105" s="153">
        <v>34529.97</v>
      </c>
      <c r="E105" s="154">
        <v>79250.09</v>
      </c>
      <c r="F105" s="152">
        <v>1021388.78</v>
      </c>
      <c r="G105" s="153">
        <v>999689.1399999999</v>
      </c>
      <c r="H105" s="154">
        <v>959409.24</v>
      </c>
    </row>
    <row r="106" spans="1:8" x14ac:dyDescent="0.25">
      <c r="A106" s="90" t="s">
        <v>222</v>
      </c>
      <c r="B106" s="91" t="s">
        <v>223</v>
      </c>
      <c r="C106" s="152">
        <v>6914.78</v>
      </c>
      <c r="D106" s="153">
        <v>6914.78</v>
      </c>
      <c r="E106" s="154">
        <v>6914.79</v>
      </c>
      <c r="F106" s="152">
        <v>63168.72</v>
      </c>
      <c r="G106" s="153">
        <v>64971.159999999996</v>
      </c>
      <c r="H106" s="154">
        <v>66773.61</v>
      </c>
    </row>
    <row r="107" spans="1:8" x14ac:dyDescent="0.25">
      <c r="A107" s="90" t="s">
        <v>224</v>
      </c>
      <c r="B107" s="91" t="s">
        <v>225</v>
      </c>
      <c r="C107" s="152">
        <v>95942.87</v>
      </c>
      <c r="D107" s="153">
        <v>104026.45</v>
      </c>
      <c r="E107" s="154">
        <v>339191.19</v>
      </c>
      <c r="F107" s="152">
        <v>1096690.1000000001</v>
      </c>
      <c r="G107" s="153">
        <v>1103555.0999999999</v>
      </c>
      <c r="H107" s="154">
        <v>1346905.76</v>
      </c>
    </row>
    <row r="108" spans="1:8" x14ac:dyDescent="0.25">
      <c r="A108" s="90" t="s">
        <v>226</v>
      </c>
      <c r="B108" s="91" t="s">
        <v>227</v>
      </c>
      <c r="C108" s="152">
        <v>379374.86</v>
      </c>
      <c r="D108" s="153">
        <v>297568.59000000003</v>
      </c>
      <c r="E108" s="154">
        <v>325435.79000000004</v>
      </c>
      <c r="F108" s="152">
        <v>4230734.08</v>
      </c>
      <c r="G108" s="153">
        <v>4157053.37</v>
      </c>
      <c r="H108" s="154">
        <v>4051674.6899999995</v>
      </c>
    </row>
    <row r="109" spans="1:8" x14ac:dyDescent="0.25">
      <c r="A109" s="90" t="s">
        <v>228</v>
      </c>
      <c r="B109" s="91" t="s">
        <v>229</v>
      </c>
      <c r="C109" s="152">
        <v>0</v>
      </c>
      <c r="D109" s="153">
        <v>0</v>
      </c>
      <c r="E109" s="154">
        <v>10367.5</v>
      </c>
      <c r="F109" s="152">
        <v>0</v>
      </c>
      <c r="G109" s="153">
        <v>0</v>
      </c>
      <c r="H109" s="154">
        <v>10367.5</v>
      </c>
    </row>
    <row r="110" spans="1:8" x14ac:dyDescent="0.25">
      <c r="A110" s="90" t="s">
        <v>230</v>
      </c>
      <c r="B110" s="91" t="s">
        <v>231</v>
      </c>
      <c r="C110" s="152">
        <v>1450.16</v>
      </c>
      <c r="D110" s="153">
        <v>1604.71</v>
      </c>
      <c r="E110" s="154">
        <v>977.16</v>
      </c>
      <c r="F110" s="152">
        <v>18437.13</v>
      </c>
      <c r="G110" s="153">
        <v>19665.900000000001</v>
      </c>
      <c r="H110" s="154">
        <v>19317.740000000002</v>
      </c>
    </row>
    <row r="111" spans="1:8" x14ac:dyDescent="0.25">
      <c r="A111" s="90" t="s">
        <v>232</v>
      </c>
      <c r="B111" s="91" t="s">
        <v>233</v>
      </c>
      <c r="C111" s="152">
        <v>198763.91</v>
      </c>
      <c r="D111" s="153">
        <v>71813.06</v>
      </c>
      <c r="E111" s="154">
        <v>105327.67000000001</v>
      </c>
      <c r="F111" s="152">
        <v>895214.05</v>
      </c>
      <c r="G111" s="153">
        <v>869849.2</v>
      </c>
      <c r="H111" s="154">
        <v>868296.05</v>
      </c>
    </row>
    <row r="112" spans="1:8" x14ac:dyDescent="0.25">
      <c r="A112" s="90" t="s">
        <v>234</v>
      </c>
      <c r="B112" s="91" t="s">
        <v>163</v>
      </c>
      <c r="C112" s="152">
        <v>89176.2</v>
      </c>
      <c r="D112" s="153">
        <v>90072.72</v>
      </c>
      <c r="E112" s="154">
        <v>88645.98</v>
      </c>
      <c r="F112" s="152">
        <v>1160093.6399999999</v>
      </c>
      <c r="G112" s="153">
        <v>1154957.24</v>
      </c>
      <c r="H112" s="154">
        <v>1148201.1099999999</v>
      </c>
    </row>
    <row r="113" spans="1:8" x14ac:dyDescent="0.25">
      <c r="A113" s="90" t="s">
        <v>235</v>
      </c>
      <c r="B113" s="91" t="s">
        <v>236</v>
      </c>
      <c r="C113" s="161">
        <v>5027.0300000000007</v>
      </c>
      <c r="D113" s="156">
        <v>3897.28</v>
      </c>
      <c r="E113" s="162">
        <v>3030.8900000000003</v>
      </c>
      <c r="F113" s="161">
        <v>28579.71</v>
      </c>
      <c r="G113" s="156">
        <v>29198.15</v>
      </c>
      <c r="H113" s="162">
        <v>30801.98</v>
      </c>
    </row>
    <row r="114" spans="1:8" x14ac:dyDescent="0.25">
      <c r="A114" s="88"/>
      <c r="B114" s="89"/>
      <c r="C114" s="163">
        <f>SUM(C103:C113)</f>
        <v>1828687.5999999996</v>
      </c>
      <c r="D114" s="163">
        <f t="shared" ref="D114:H114" si="11">SUM(D103:D113)</f>
        <v>1321169.03</v>
      </c>
      <c r="E114" s="163">
        <f t="shared" si="11"/>
        <v>1745788.7599999998</v>
      </c>
      <c r="F114" s="163">
        <f t="shared" si="11"/>
        <v>17266363.540000003</v>
      </c>
      <c r="G114" s="163">
        <f t="shared" si="11"/>
        <v>17057381.93</v>
      </c>
      <c r="H114" s="163">
        <f t="shared" si="11"/>
        <v>17066745.23</v>
      </c>
    </row>
    <row r="115" spans="1:8" x14ac:dyDescent="0.25">
      <c r="A115" s="90" t="s">
        <v>237</v>
      </c>
      <c r="B115" s="91" t="s">
        <v>238</v>
      </c>
      <c r="C115" s="152">
        <v>-21697.54</v>
      </c>
      <c r="D115" s="153">
        <v>-16668.22</v>
      </c>
      <c r="E115" s="154">
        <v>-50115.62</v>
      </c>
      <c r="F115" s="152">
        <v>-250597.63</v>
      </c>
      <c r="G115" s="153">
        <v>-248732.02</v>
      </c>
      <c r="H115" s="154">
        <v>-278720.26</v>
      </c>
    </row>
    <row r="116" spans="1:8" x14ac:dyDescent="0.25">
      <c r="A116" s="103" t="s">
        <v>239</v>
      </c>
      <c r="B116" s="89"/>
      <c r="C116" s="155">
        <f>+C114+C115</f>
        <v>1806990.0599999996</v>
      </c>
      <c r="D116" s="155">
        <f t="shared" ref="D116:H116" si="12">+D114+D115</f>
        <v>1304500.81</v>
      </c>
      <c r="E116" s="155">
        <f t="shared" si="12"/>
        <v>1695673.1399999997</v>
      </c>
      <c r="F116" s="155">
        <f t="shared" si="12"/>
        <v>17015765.910000004</v>
      </c>
      <c r="G116" s="155">
        <f t="shared" si="12"/>
        <v>16808649.91</v>
      </c>
      <c r="H116" s="155">
        <f t="shared" si="12"/>
        <v>16788024.969999999</v>
      </c>
    </row>
    <row r="117" spans="1:8" ht="13.5" customHeight="1" x14ac:dyDescent="0.25">
      <c r="A117" s="88"/>
      <c r="B117" s="89"/>
      <c r="C117" s="152"/>
      <c r="D117" s="153"/>
      <c r="E117" s="154"/>
      <c r="F117" s="152"/>
      <c r="G117" s="153"/>
      <c r="H117" s="154"/>
    </row>
    <row r="118" spans="1:8" ht="13.5" customHeight="1" thickBot="1" x14ac:dyDescent="0.3">
      <c r="A118" s="177" t="s">
        <v>302</v>
      </c>
      <c r="B118" s="178"/>
      <c r="C118" s="158">
        <f>+C50+C78+C86+C93+C100+C116</f>
        <v>5114014.93</v>
      </c>
      <c r="D118" s="158">
        <f t="shared" ref="D118:H118" si="13">+D50+D78+D86+D93+D100+D116</f>
        <v>4329070.17</v>
      </c>
      <c r="E118" s="158">
        <f t="shared" si="13"/>
        <v>4691380.79</v>
      </c>
      <c r="F118" s="158">
        <f t="shared" si="13"/>
        <v>47248182.329999998</v>
      </c>
      <c r="G118" s="158">
        <f t="shared" si="13"/>
        <v>47790297.75</v>
      </c>
      <c r="H118" s="158">
        <f t="shared" si="13"/>
        <v>48229526.599999994</v>
      </c>
    </row>
    <row r="119" spans="1:8" ht="15.75" thickTop="1" x14ac:dyDescent="0.25">
      <c r="A119" s="88"/>
      <c r="B119" s="89"/>
      <c r="C119" s="152"/>
      <c r="D119" s="153"/>
      <c r="E119" s="154"/>
      <c r="F119" s="152"/>
      <c r="G119" s="153"/>
      <c r="H119" s="154"/>
    </row>
    <row r="120" spans="1:8" x14ac:dyDescent="0.25">
      <c r="A120" s="103" t="s">
        <v>240</v>
      </c>
      <c r="B120" s="89"/>
      <c r="C120" s="152"/>
      <c r="D120" s="153"/>
      <c r="E120" s="154"/>
      <c r="F120" s="152"/>
      <c r="G120" s="153"/>
      <c r="H120" s="154"/>
    </row>
    <row r="121" spans="1:8" x14ac:dyDescent="0.25">
      <c r="A121" s="90" t="s">
        <v>241</v>
      </c>
      <c r="B121" s="91" t="s">
        <v>242</v>
      </c>
      <c r="C121" s="152">
        <v>2017844.06</v>
      </c>
      <c r="D121" s="153">
        <v>2027810.82</v>
      </c>
      <c r="E121" s="154">
        <v>2033870.05</v>
      </c>
      <c r="F121" s="152">
        <v>22916917.710000001</v>
      </c>
      <c r="G121" s="153">
        <v>23110858.710000001</v>
      </c>
      <c r="H121" s="154">
        <v>23304818.859999999</v>
      </c>
    </row>
    <row r="122" spans="1:8" x14ac:dyDescent="0.25">
      <c r="A122" s="88"/>
      <c r="B122" s="91" t="s">
        <v>243</v>
      </c>
      <c r="C122" s="152" t="s">
        <v>315</v>
      </c>
      <c r="D122" s="153" t="s">
        <v>315</v>
      </c>
      <c r="E122" s="154">
        <v>0</v>
      </c>
      <c r="F122" s="152" t="s">
        <v>315</v>
      </c>
      <c r="G122" s="153" t="s">
        <v>315</v>
      </c>
      <c r="H122" s="154">
        <v>0</v>
      </c>
    </row>
    <row r="123" spans="1:8" x14ac:dyDescent="0.25">
      <c r="A123" s="88"/>
      <c r="B123" s="91" t="s">
        <v>244</v>
      </c>
      <c r="C123" s="152" t="s">
        <v>315</v>
      </c>
      <c r="D123" s="153" t="s">
        <v>315</v>
      </c>
      <c r="E123" s="154">
        <v>0</v>
      </c>
      <c r="F123" s="152" t="s">
        <v>315</v>
      </c>
      <c r="G123" s="153" t="s">
        <v>315</v>
      </c>
      <c r="H123" s="154">
        <v>0</v>
      </c>
    </row>
    <row r="124" spans="1:8" x14ac:dyDescent="0.25">
      <c r="A124" s="88"/>
      <c r="B124" s="91" t="s">
        <v>245</v>
      </c>
      <c r="C124" s="152" t="s">
        <v>315</v>
      </c>
      <c r="D124" s="153" t="s">
        <v>315</v>
      </c>
      <c r="E124" s="154" t="s">
        <v>315</v>
      </c>
      <c r="F124" s="152" t="s">
        <v>315</v>
      </c>
      <c r="G124" s="153" t="s">
        <v>315</v>
      </c>
      <c r="H124" s="154" t="s">
        <v>315</v>
      </c>
    </row>
    <row r="125" spans="1:8" x14ac:dyDescent="0.25">
      <c r="A125" s="88"/>
      <c r="B125" s="91" t="s">
        <v>246</v>
      </c>
      <c r="C125" s="152" t="s">
        <v>315</v>
      </c>
      <c r="D125" s="153" t="s">
        <v>315</v>
      </c>
      <c r="E125" s="154">
        <v>0</v>
      </c>
      <c r="F125" s="152" t="s">
        <v>315</v>
      </c>
      <c r="G125" s="153" t="s">
        <v>315</v>
      </c>
      <c r="H125" s="154">
        <v>0</v>
      </c>
    </row>
    <row r="126" spans="1:8" x14ac:dyDescent="0.25">
      <c r="A126" s="88"/>
      <c r="B126" s="91" t="s">
        <v>247</v>
      </c>
      <c r="C126" s="152" t="s">
        <v>315</v>
      </c>
      <c r="D126" s="153" t="s">
        <v>315</v>
      </c>
      <c r="E126" s="154">
        <v>0</v>
      </c>
      <c r="F126" s="152" t="s">
        <v>315</v>
      </c>
      <c r="G126" s="153" t="s">
        <v>315</v>
      </c>
      <c r="H126" s="154">
        <v>0</v>
      </c>
    </row>
    <row r="127" spans="1:8" x14ac:dyDescent="0.25">
      <c r="A127" s="90" t="s">
        <v>248</v>
      </c>
      <c r="B127" s="91" t="s">
        <v>249</v>
      </c>
      <c r="C127" s="152" t="s">
        <v>315</v>
      </c>
      <c r="D127" s="153" t="s">
        <v>315</v>
      </c>
      <c r="E127" s="154">
        <v>0</v>
      </c>
      <c r="F127" s="152" t="s">
        <v>315</v>
      </c>
      <c r="G127" s="153" t="s">
        <v>315</v>
      </c>
      <c r="H127" s="154">
        <v>0</v>
      </c>
    </row>
    <row r="128" spans="1:8" x14ac:dyDescent="0.25">
      <c r="A128" s="103" t="s">
        <v>250</v>
      </c>
      <c r="B128" s="89"/>
      <c r="C128" s="155">
        <f>SUM(C121:C127)</f>
        <v>2017844.06</v>
      </c>
      <c r="D128" s="155">
        <f t="shared" ref="D128:H128" si="14">SUM(D121:D127)</f>
        <v>2027810.82</v>
      </c>
      <c r="E128" s="155">
        <f t="shared" si="14"/>
        <v>2033870.05</v>
      </c>
      <c r="F128" s="155">
        <f t="shared" si="14"/>
        <v>22916917.710000001</v>
      </c>
      <c r="G128" s="155">
        <f t="shared" si="14"/>
        <v>23110858.710000001</v>
      </c>
      <c r="H128" s="155">
        <f t="shared" si="14"/>
        <v>23304818.859999999</v>
      </c>
    </row>
    <row r="129" spans="1:8" x14ac:dyDescent="0.25">
      <c r="A129" s="88"/>
      <c r="B129" s="89"/>
      <c r="C129" s="152"/>
      <c r="D129" s="153"/>
      <c r="E129" s="154"/>
      <c r="F129" s="152"/>
      <c r="G129" s="153"/>
      <c r="H129" s="154"/>
    </row>
    <row r="130" spans="1:8" x14ac:dyDescent="0.25">
      <c r="A130" s="105" t="s">
        <v>303</v>
      </c>
      <c r="B130" s="89" t="s">
        <v>251</v>
      </c>
      <c r="C130" s="152">
        <v>0</v>
      </c>
      <c r="D130" s="153">
        <v>0</v>
      </c>
      <c r="E130" s="154">
        <v>0</v>
      </c>
      <c r="F130" s="152">
        <v>0</v>
      </c>
      <c r="G130" s="153">
        <v>0</v>
      </c>
      <c r="H130" s="154">
        <v>0</v>
      </c>
    </row>
    <row r="131" spans="1:8" x14ac:dyDescent="0.25">
      <c r="A131" s="88"/>
      <c r="B131" s="89"/>
      <c r="C131" s="152"/>
      <c r="D131" s="153"/>
      <c r="E131" s="154"/>
      <c r="F131" s="152"/>
      <c r="G131" s="153"/>
      <c r="H131" s="154"/>
    </row>
    <row r="132" spans="1:8" x14ac:dyDescent="0.25">
      <c r="A132" s="103" t="s">
        <v>252</v>
      </c>
      <c r="B132" s="89"/>
      <c r="C132" s="152"/>
      <c r="D132" s="153"/>
      <c r="E132" s="154"/>
      <c r="F132" s="152"/>
      <c r="G132" s="153"/>
      <c r="H132" s="154"/>
    </row>
    <row r="133" spans="1:8" x14ac:dyDescent="0.25">
      <c r="A133" s="90" t="s">
        <v>253</v>
      </c>
      <c r="B133" s="91" t="s">
        <v>254</v>
      </c>
      <c r="C133" s="161">
        <v>392418.44</v>
      </c>
      <c r="D133" s="156">
        <v>378275.77</v>
      </c>
      <c r="E133" s="164">
        <v>385422.88</v>
      </c>
      <c r="F133" s="161">
        <v>4267262.5199999996</v>
      </c>
      <c r="G133" s="156">
        <v>4237893.2</v>
      </c>
      <c r="H133" s="162">
        <v>4233266.7</v>
      </c>
    </row>
    <row r="134" spans="1:8" x14ac:dyDescent="0.25">
      <c r="A134" s="88"/>
      <c r="B134" s="89"/>
      <c r="C134" s="152"/>
      <c r="D134" s="153"/>
      <c r="E134" s="154"/>
      <c r="F134" s="152"/>
      <c r="G134" s="153"/>
      <c r="H134" s="154"/>
    </row>
    <row r="135" spans="1:8" x14ac:dyDescent="0.25">
      <c r="A135" s="103" t="s">
        <v>255</v>
      </c>
      <c r="B135" s="89"/>
      <c r="C135" s="152"/>
      <c r="D135" s="153"/>
      <c r="E135" s="154"/>
      <c r="F135" s="152"/>
      <c r="G135" s="153"/>
      <c r="H135" s="154"/>
    </row>
    <row r="136" spans="1:8" x14ac:dyDescent="0.25">
      <c r="A136" s="90" t="s">
        <v>256</v>
      </c>
      <c r="B136" s="91" t="s">
        <v>257</v>
      </c>
      <c r="C136" s="152">
        <v>1164652.29</v>
      </c>
      <c r="D136" s="153">
        <v>-5070842.87</v>
      </c>
      <c r="E136" s="154">
        <v>-3886691.57</v>
      </c>
      <c r="F136" s="152">
        <v>-6591134.7999999998</v>
      </c>
      <c r="G136" s="153">
        <v>-13178317.359999999</v>
      </c>
      <c r="H136" s="165">
        <v>-18186511.82</v>
      </c>
    </row>
    <row r="137" spans="1:8" x14ac:dyDescent="0.25">
      <c r="A137" s="90" t="s">
        <v>256</v>
      </c>
      <c r="B137" s="91" t="s">
        <v>258</v>
      </c>
      <c r="C137" s="152">
        <v>0</v>
      </c>
      <c r="D137" s="153">
        <v>0</v>
      </c>
      <c r="E137" s="154">
        <v>0</v>
      </c>
      <c r="F137" s="152">
        <v>0</v>
      </c>
      <c r="G137" s="153">
        <v>0</v>
      </c>
      <c r="H137" s="154">
        <v>0</v>
      </c>
    </row>
    <row r="138" spans="1:8" x14ac:dyDescent="0.25">
      <c r="A138" s="90" t="s">
        <v>259</v>
      </c>
      <c r="B138" s="91" t="s">
        <v>260</v>
      </c>
      <c r="C138" s="152">
        <v>157170.60999999999</v>
      </c>
      <c r="D138" s="153">
        <v>6008691.7300000004</v>
      </c>
      <c r="E138" s="154">
        <v>4507857.0999999996</v>
      </c>
      <c r="F138" s="152">
        <v>15748385.57</v>
      </c>
      <c r="G138" s="153">
        <v>22451325.329999998</v>
      </c>
      <c r="H138" s="154">
        <v>27864953.949999999</v>
      </c>
    </row>
    <row r="139" spans="1:8" x14ac:dyDescent="0.25">
      <c r="A139" s="90" t="s">
        <v>259</v>
      </c>
      <c r="B139" s="91" t="s">
        <v>261</v>
      </c>
      <c r="C139" s="152">
        <v>0</v>
      </c>
      <c r="D139" s="153">
        <v>0</v>
      </c>
      <c r="E139" s="154">
        <v>0</v>
      </c>
      <c r="F139" s="152">
        <v>0</v>
      </c>
      <c r="G139" s="153">
        <v>0</v>
      </c>
      <c r="H139" s="154">
        <v>0</v>
      </c>
    </row>
    <row r="140" spans="1:8" x14ac:dyDescent="0.25">
      <c r="A140" s="90" t="s">
        <v>262</v>
      </c>
      <c r="B140" s="91" t="s">
        <v>263</v>
      </c>
      <c r="C140" s="152">
        <v>-369161.04</v>
      </c>
      <c r="D140" s="153">
        <v>-436534.04</v>
      </c>
      <c r="E140" s="154">
        <v>-382896.42</v>
      </c>
      <c r="F140" s="152">
        <v>-8764944.9100000001</v>
      </c>
      <c r="G140" s="153">
        <v>-9201478.9499999993</v>
      </c>
      <c r="H140" s="154">
        <v>-9584375.3699999992</v>
      </c>
    </row>
    <row r="141" spans="1:8" x14ac:dyDescent="0.25">
      <c r="A141" s="90" t="s">
        <v>264</v>
      </c>
      <c r="B141" s="91" t="s">
        <v>265</v>
      </c>
      <c r="C141" s="152">
        <v>-2645.09</v>
      </c>
      <c r="D141" s="153">
        <v>-2645.1</v>
      </c>
      <c r="E141" s="154">
        <v>-2645.24</v>
      </c>
      <c r="F141" s="152">
        <v>-32391.91</v>
      </c>
      <c r="G141" s="153">
        <v>-32289.47</v>
      </c>
      <c r="H141" s="154">
        <v>-32187.18</v>
      </c>
    </row>
    <row r="142" spans="1:8" x14ac:dyDescent="0.25">
      <c r="A142" s="103" t="s">
        <v>266</v>
      </c>
      <c r="B142" s="89"/>
      <c r="C142" s="155">
        <f>SUM(C136:C141)</f>
        <v>950016.7699999999</v>
      </c>
      <c r="D142" s="155">
        <f t="shared" ref="D142:H142" si="15">SUM(D136:D141)</f>
        <v>498669.72000000038</v>
      </c>
      <c r="E142" s="155">
        <f t="shared" si="15"/>
        <v>235623.86999999982</v>
      </c>
      <c r="F142" s="155">
        <f t="shared" si="15"/>
        <v>359913.94999999943</v>
      </c>
      <c r="G142" s="155">
        <f t="shared" si="15"/>
        <v>39239.549999999552</v>
      </c>
      <c r="H142" s="159">
        <f t="shared" si="15"/>
        <v>61879.579999999776</v>
      </c>
    </row>
    <row r="143" spans="1:8" x14ac:dyDescent="0.25">
      <c r="A143" s="103" t="s">
        <v>267</v>
      </c>
      <c r="B143" s="89"/>
      <c r="C143" s="152">
        <f>+C50+C78+C86+C93+C100+C128+C133+C142+C116</f>
        <v>8474294.1999999993</v>
      </c>
      <c r="D143" s="152">
        <f t="shared" ref="D143:H143" si="16">+D50+D78+D86+D93+D100+D128+D133+D142+D116</f>
        <v>7233826.4800000023</v>
      </c>
      <c r="E143" s="152">
        <f t="shared" si="16"/>
        <v>7346297.5899999999</v>
      </c>
      <c r="F143" s="152">
        <f t="shared" si="16"/>
        <v>74792276.50999999</v>
      </c>
      <c r="G143" s="152">
        <f t="shared" si="16"/>
        <v>75178289.209999993</v>
      </c>
      <c r="H143" s="153">
        <f t="shared" si="16"/>
        <v>75829491.739999995</v>
      </c>
    </row>
    <row r="144" spans="1:8" ht="15.75" thickBot="1" x14ac:dyDescent="0.3">
      <c r="A144" s="110" t="s">
        <v>268</v>
      </c>
      <c r="B144" s="111"/>
      <c r="C144" s="166">
        <f>+C47-C143</f>
        <v>5256025.0300000049</v>
      </c>
      <c r="D144" s="166">
        <f t="shared" ref="D144:H144" si="17">+D47-D143</f>
        <v>4141985.6199999936</v>
      </c>
      <c r="E144" s="166">
        <f t="shared" si="17"/>
        <v>3006448.5400000028</v>
      </c>
      <c r="F144" s="166">
        <f t="shared" si="17"/>
        <v>21741365.639999986</v>
      </c>
      <c r="G144" s="166">
        <f t="shared" si="17"/>
        <v>21493747.780000031</v>
      </c>
      <c r="H144" s="167">
        <f t="shared" si="17"/>
        <v>21355792.01000002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P40"/>
  <sheetViews>
    <sheetView zoomScale="120" zoomScaleNormal="120" workbookViewId="0">
      <selection activeCell="I30" sqref="I30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89" t="s">
        <v>296</v>
      </c>
      <c r="C1" s="189"/>
      <c r="D1" s="189"/>
      <c r="E1" s="189"/>
      <c r="I1" s="189" t="s">
        <v>297</v>
      </c>
      <c r="J1" s="189"/>
      <c r="K1" s="189"/>
      <c r="L1" s="189"/>
      <c r="M1" s="189"/>
      <c r="N1" s="189"/>
      <c r="O1" s="189"/>
      <c r="P1" s="189"/>
    </row>
    <row r="2" spans="2:16" x14ac:dyDescent="0.2">
      <c r="B2" s="95"/>
      <c r="I2" s="147"/>
      <c r="J2" s="147"/>
      <c r="N2" s="196" t="str">
        <f>+C4</f>
        <v>January</v>
      </c>
      <c r="O2" s="196" t="str">
        <f>+D4</f>
        <v>February</v>
      </c>
      <c r="P2" s="196" t="str">
        <f>+E4</f>
        <v>March</v>
      </c>
    </row>
    <row r="3" spans="2:16" x14ac:dyDescent="0.2">
      <c r="B3" s="96"/>
      <c r="I3" s="190" t="s">
        <v>299</v>
      </c>
      <c r="J3" s="190"/>
      <c r="K3" s="190"/>
      <c r="L3" s="190"/>
      <c r="M3" s="190"/>
      <c r="N3" s="190"/>
      <c r="O3" s="190"/>
      <c r="P3" s="190"/>
    </row>
    <row r="4" spans="2:16" x14ac:dyDescent="0.2">
      <c r="B4" s="97" t="s">
        <v>271</v>
      </c>
      <c r="C4" s="195" t="s">
        <v>316</v>
      </c>
      <c r="D4" s="195" t="s">
        <v>317</v>
      </c>
      <c r="E4" s="195" t="s">
        <v>318</v>
      </c>
      <c r="I4" s="98" t="s">
        <v>9</v>
      </c>
      <c r="J4" s="98" t="s">
        <v>285</v>
      </c>
      <c r="K4" s="144"/>
      <c r="L4" s="144"/>
      <c r="M4" s="144"/>
      <c r="N4" s="145">
        <v>19427395</v>
      </c>
      <c r="O4" s="145">
        <v>24276433</v>
      </c>
      <c r="P4" s="145">
        <v>16312080</v>
      </c>
    </row>
    <row r="5" spans="2:16" x14ac:dyDescent="0.2">
      <c r="I5" s="99"/>
      <c r="J5" s="98" t="s">
        <v>286</v>
      </c>
      <c r="K5" s="144"/>
      <c r="L5" s="144"/>
      <c r="M5" s="144"/>
      <c r="N5" s="145">
        <v>14559018</v>
      </c>
      <c r="O5" s="145">
        <v>18000476</v>
      </c>
      <c r="P5" s="145">
        <v>13548755</v>
      </c>
    </row>
    <row r="6" spans="2:16" x14ac:dyDescent="0.2">
      <c r="B6" s="97" t="s">
        <v>272</v>
      </c>
      <c r="C6" s="139">
        <v>820417391</v>
      </c>
      <c r="D6" s="148">
        <v>820698097</v>
      </c>
      <c r="E6" s="139">
        <v>822948496</v>
      </c>
      <c r="I6" s="99"/>
      <c r="J6" s="98" t="s">
        <v>287</v>
      </c>
      <c r="K6" s="144"/>
      <c r="L6" s="144"/>
      <c r="M6" s="144"/>
      <c r="N6" s="145">
        <v>1764670</v>
      </c>
      <c r="O6" s="145">
        <v>1942115</v>
      </c>
      <c r="P6" s="145">
        <v>2139177</v>
      </c>
    </row>
    <row r="7" spans="2:16" x14ac:dyDescent="0.2">
      <c r="B7" s="97" t="s">
        <v>273</v>
      </c>
      <c r="C7" s="140">
        <v>-383114086</v>
      </c>
      <c r="D7" s="140">
        <v>-383434064</v>
      </c>
      <c r="E7" s="140">
        <v>-385050077</v>
      </c>
      <c r="I7" s="99"/>
      <c r="J7" s="98" t="s">
        <v>288</v>
      </c>
      <c r="K7" s="144"/>
      <c r="L7" s="144"/>
      <c r="M7" s="144"/>
      <c r="N7" s="145">
        <v>258818</v>
      </c>
      <c r="O7" s="145">
        <v>270184</v>
      </c>
      <c r="P7" s="145">
        <v>248145</v>
      </c>
    </row>
    <row r="8" spans="2:16" x14ac:dyDescent="0.2">
      <c r="B8" s="97" t="s">
        <v>274</v>
      </c>
      <c r="C8" s="139">
        <f>+C6+C7</f>
        <v>437303305</v>
      </c>
      <c r="D8" s="139">
        <f>+D6+D7</f>
        <v>437264033</v>
      </c>
      <c r="E8" s="139">
        <f>+E6+E7</f>
        <v>437898419</v>
      </c>
      <c r="I8" s="99"/>
      <c r="J8" s="98" t="s">
        <v>289</v>
      </c>
      <c r="K8" s="144"/>
      <c r="L8" s="144"/>
      <c r="M8" s="144"/>
      <c r="N8" s="145">
        <v>65758979</v>
      </c>
      <c r="O8" s="145">
        <v>60946814</v>
      </c>
      <c r="P8" s="145">
        <v>59466980</v>
      </c>
    </row>
    <row r="9" spans="2:16" x14ac:dyDescent="0.2">
      <c r="B9" s="97" t="s">
        <v>275</v>
      </c>
      <c r="C9" s="139">
        <v>-3908749</v>
      </c>
      <c r="D9" s="139">
        <v>-3908749</v>
      </c>
      <c r="E9" s="139">
        <v>-3822439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119444514</v>
      </c>
      <c r="O10" s="145">
        <v>125993812</v>
      </c>
      <c r="P10" s="145">
        <v>127844794</v>
      </c>
    </row>
    <row r="11" spans="2:16" x14ac:dyDescent="0.2">
      <c r="B11" s="97" t="s">
        <v>277</v>
      </c>
      <c r="C11" s="140">
        <v>-74564233</v>
      </c>
      <c r="D11" s="140">
        <v>-74507195</v>
      </c>
      <c r="E11" s="140">
        <v>-74459433</v>
      </c>
      <c r="I11" s="99"/>
      <c r="J11" s="98" t="s">
        <v>286</v>
      </c>
      <c r="K11" s="144"/>
      <c r="L11" s="144"/>
      <c r="M11" s="144"/>
      <c r="N11" s="145">
        <v>95993192</v>
      </c>
      <c r="O11" s="145">
        <v>100411263</v>
      </c>
      <c r="P11" s="145">
        <v>103499788</v>
      </c>
    </row>
    <row r="12" spans="2:16" x14ac:dyDescent="0.2">
      <c r="B12" s="97" t="s">
        <v>278</v>
      </c>
      <c r="C12" s="139">
        <f>SUM(C8:C11)</f>
        <v>358830323</v>
      </c>
      <c r="D12" s="139">
        <f>SUM(D8:D11)</f>
        <v>358848089</v>
      </c>
      <c r="E12" s="139">
        <f>SUM(E8:E11)</f>
        <v>359616547</v>
      </c>
      <c r="I12" s="99"/>
      <c r="J12" s="98" t="s">
        <v>287</v>
      </c>
      <c r="K12" s="144"/>
      <c r="L12" s="144"/>
      <c r="M12" s="144"/>
      <c r="N12" s="145">
        <v>15296787</v>
      </c>
      <c r="O12" s="145">
        <v>15721408</v>
      </c>
      <c r="P12" s="145">
        <v>16174980</v>
      </c>
    </row>
    <row r="13" spans="2:16" x14ac:dyDescent="0.2">
      <c r="B13" s="97" t="s">
        <v>279</v>
      </c>
      <c r="C13" s="140">
        <v>0</v>
      </c>
      <c r="D13" s="140">
        <v>31829825</v>
      </c>
      <c r="E13" s="140">
        <v>35494153</v>
      </c>
      <c r="I13" s="99"/>
      <c r="J13" s="98" t="s">
        <v>288</v>
      </c>
      <c r="K13" s="144"/>
      <c r="L13" s="144"/>
      <c r="M13" s="144"/>
      <c r="N13" s="145">
        <v>2210910</v>
      </c>
      <c r="O13" s="145">
        <v>2238935</v>
      </c>
      <c r="P13" s="145">
        <v>2246749</v>
      </c>
    </row>
    <row r="14" spans="2:16" ht="13.5" thickBot="1" x14ac:dyDescent="0.25">
      <c r="B14" s="95" t="s">
        <v>280</v>
      </c>
      <c r="C14" s="131">
        <f>+C13+C12</f>
        <v>358830323</v>
      </c>
      <c r="D14" s="131">
        <f>+D13+D12</f>
        <v>390677914</v>
      </c>
      <c r="E14" s="131">
        <f>+E13+E12</f>
        <v>395110700</v>
      </c>
      <c r="I14" s="99"/>
      <c r="J14" s="98" t="s">
        <v>289</v>
      </c>
      <c r="K14" s="144"/>
      <c r="L14" s="144"/>
      <c r="M14" s="144"/>
      <c r="N14" s="145">
        <v>708978706</v>
      </c>
      <c r="O14" s="145">
        <v>715682903</v>
      </c>
      <c r="P14" s="145">
        <v>715764325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1" t="s">
        <v>298</v>
      </c>
      <c r="J17" s="191"/>
      <c r="K17" s="191"/>
      <c r="L17" s="191"/>
      <c r="M17" s="191"/>
      <c r="N17" s="191"/>
      <c r="O17" s="191"/>
      <c r="P17" s="191"/>
    </row>
    <row r="18" spans="2:16" x14ac:dyDescent="0.2">
      <c r="B18" s="97" t="s">
        <v>272</v>
      </c>
      <c r="C18" s="139">
        <f>AVERAGE(C6,817220128)</f>
        <v>818818759.5</v>
      </c>
      <c r="D18" s="139">
        <f>AVERAGE(C6,D6)</f>
        <v>820557744</v>
      </c>
      <c r="E18" s="139">
        <f>AVERAGE(D6,E6)</f>
        <v>821823296.5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AVERAGE(C7,-381472640)</f>
        <v>-382293363</v>
      </c>
      <c r="D19" s="140">
        <f>AVERAGE(C7,D7)</f>
        <v>-383274075</v>
      </c>
      <c r="E19" s="140">
        <f>AVERAGE(D7,E7)</f>
        <v>-384242070.5</v>
      </c>
      <c r="I19" s="144"/>
      <c r="J19" s="98" t="s">
        <v>291</v>
      </c>
      <c r="K19" s="144"/>
      <c r="L19" s="144"/>
      <c r="M19" s="144"/>
      <c r="N19" s="145">
        <v>190816</v>
      </c>
      <c r="O19" s="145">
        <v>191181</v>
      </c>
      <c r="P19" s="145">
        <v>191240</v>
      </c>
    </row>
    <row r="20" spans="2:16" x14ac:dyDescent="0.2">
      <c r="B20" s="97" t="s">
        <v>274</v>
      </c>
      <c r="C20" s="139">
        <f>+C19+C18</f>
        <v>436525396.5</v>
      </c>
      <c r="D20" s="139">
        <f>+D19+D18</f>
        <v>437283669</v>
      </c>
      <c r="E20" s="139">
        <f>+E19+E18</f>
        <v>437581226</v>
      </c>
      <c r="I20" s="144"/>
      <c r="J20" s="98" t="s">
        <v>292</v>
      </c>
      <c r="K20" s="144"/>
      <c r="L20" s="144"/>
      <c r="M20" s="144"/>
      <c r="N20" s="145">
        <v>26620</v>
      </c>
      <c r="O20" s="145">
        <v>26660</v>
      </c>
      <c r="P20" s="145">
        <v>26638</v>
      </c>
    </row>
    <row r="21" spans="2:16" x14ac:dyDescent="0.2">
      <c r="B21" s="97" t="s">
        <v>275</v>
      </c>
      <c r="C21" s="139">
        <f>AVERAGE(C9,-3905383)</f>
        <v>-3907066</v>
      </c>
      <c r="D21" s="139">
        <f>AVERAGE(C9,D9)</f>
        <v>-3908749</v>
      </c>
      <c r="E21" s="139">
        <f>AVERAGE(D9,E9)</f>
        <v>-3865594</v>
      </c>
      <c r="I21" s="144"/>
      <c r="J21" s="98" t="s">
        <v>293</v>
      </c>
      <c r="K21" s="144"/>
      <c r="L21" s="144"/>
      <c r="M21" s="144"/>
      <c r="N21" s="145">
        <v>488</v>
      </c>
      <c r="O21" s="145">
        <v>492</v>
      </c>
      <c r="P21" s="145">
        <v>491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8</v>
      </c>
      <c r="O22" s="145">
        <v>8</v>
      </c>
      <c r="P22" s="145">
        <v>7</v>
      </c>
    </row>
    <row r="23" spans="2:16" x14ac:dyDescent="0.2">
      <c r="B23" s="97" t="s">
        <v>277</v>
      </c>
      <c r="C23" s="140">
        <f>+C11</f>
        <v>-74564233</v>
      </c>
      <c r="D23" s="140">
        <f>+D11</f>
        <v>-74507195</v>
      </c>
      <c r="E23" s="140">
        <f>+E11</f>
        <v>-74459433</v>
      </c>
      <c r="I23" s="144"/>
      <c r="J23" s="98" t="s">
        <v>295</v>
      </c>
      <c r="K23" s="144"/>
      <c r="L23" s="144"/>
      <c r="M23" s="144"/>
      <c r="N23" s="145">
        <v>200</v>
      </c>
      <c r="O23" s="145">
        <v>199</v>
      </c>
      <c r="P23" s="145">
        <v>199</v>
      </c>
    </row>
    <row r="24" spans="2:16" x14ac:dyDescent="0.2">
      <c r="B24" s="97" t="s">
        <v>278</v>
      </c>
      <c r="C24" s="139">
        <f>SUM(C20:C23)</f>
        <v>358054097.5</v>
      </c>
      <c r="D24" s="139">
        <f>SUM(D20:D23)</f>
        <v>358867725</v>
      </c>
      <c r="E24" s="139">
        <f>SUM(E20:E23)</f>
        <v>359256199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AVERAGE(C13,0)</f>
        <v>0</v>
      </c>
      <c r="D25" s="140">
        <f>AVERAGE(C13,D13)</f>
        <v>15914912.5</v>
      </c>
      <c r="E25" s="140">
        <f>AVERAGE(D13,E13)</f>
        <v>33661989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358054097.5</v>
      </c>
      <c r="D26" s="131">
        <f>+D25+D24</f>
        <v>374782637.5</v>
      </c>
      <c r="E26" s="131">
        <f>+E25+E24</f>
        <v>392918188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785247910</v>
      </c>
      <c r="D30" s="142">
        <v>790154607</v>
      </c>
      <c r="E30" s="132">
        <v>795034916</v>
      </c>
      <c r="N30" s="1"/>
      <c r="O30" s="1"/>
      <c r="P30" s="1"/>
    </row>
    <row r="31" spans="2:16" x14ac:dyDescent="0.2">
      <c r="B31" s="97" t="s">
        <v>273</v>
      </c>
      <c r="C31" s="143">
        <v>-378619610</v>
      </c>
      <c r="D31" s="143">
        <v>-379532135</v>
      </c>
      <c r="E31" s="140">
        <v>-380418654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406628300</v>
      </c>
      <c r="D32" s="132">
        <f>+D31+D30</f>
        <v>410622472</v>
      </c>
      <c r="E32" s="132">
        <f>+E31+E30</f>
        <v>414616262</v>
      </c>
    </row>
    <row r="33" spans="2:5" x14ac:dyDescent="0.2">
      <c r="B33" s="97" t="s">
        <v>275</v>
      </c>
      <c r="C33" s="142">
        <v>-3971353</v>
      </c>
      <c r="D33" s="132">
        <v>-3958871</v>
      </c>
      <c r="E33" s="142">
        <v>-3942809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-75728838</v>
      </c>
      <c r="D35" s="140">
        <v>-75574064</v>
      </c>
      <c r="E35" s="143">
        <v>-75430646</v>
      </c>
    </row>
    <row r="36" spans="2:5" x14ac:dyDescent="0.2">
      <c r="B36" s="97" t="s">
        <v>278</v>
      </c>
      <c r="C36" s="132">
        <f>SUM(C32:C35)</f>
        <v>326928109</v>
      </c>
      <c r="D36" s="132">
        <f>SUM(D32:D35)</f>
        <v>331089537</v>
      </c>
      <c r="E36" s="132">
        <f>SUM(E32:E35)</f>
        <v>335242807</v>
      </c>
    </row>
    <row r="37" spans="2:5" x14ac:dyDescent="0.2">
      <c r="B37" s="97" t="s">
        <v>279</v>
      </c>
      <c r="C37" s="142">
        <v>0</v>
      </c>
      <c r="D37" s="140">
        <v>29367642</v>
      </c>
      <c r="E37" s="142">
        <v>33088465</v>
      </c>
    </row>
    <row r="38" spans="2:5" ht="13.5" thickBot="1" x14ac:dyDescent="0.25">
      <c r="B38" s="95" t="s">
        <v>284</v>
      </c>
      <c r="C38" s="131">
        <f>+C37+C36</f>
        <v>326928109</v>
      </c>
      <c r="D38" s="135">
        <f>+D37+D36</f>
        <v>360457179</v>
      </c>
      <c r="E38" s="135">
        <f>+E37+E36</f>
        <v>368331272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250D18B68B9347B26AF96ED9FA09C1" ma:contentTypeVersion="56" ma:contentTypeDescription="" ma:contentTypeScope="" ma:versionID="60e09abf4249b7677276181ee55383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190379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2215B3-A349-4877-B0AA-14088B68E9CE}"/>
</file>

<file path=customXml/itemProps2.xml><?xml version="1.0" encoding="utf-8"?>
<ds:datastoreItem xmlns:ds="http://schemas.openxmlformats.org/officeDocument/2006/customXml" ds:itemID="{4526DEB5-DC11-4AC3-9C65-C7224F65209A}"/>
</file>

<file path=customXml/itemProps3.xml><?xml version="1.0" encoding="utf-8"?>
<ds:datastoreItem xmlns:ds="http://schemas.openxmlformats.org/officeDocument/2006/customXml" ds:itemID="{68A1EB3E-B435-43AB-AAE8-6D0E44FEA158}"/>
</file>

<file path=customXml/itemProps4.xml><?xml version="1.0" encoding="utf-8"?>
<ds:datastoreItem xmlns:ds="http://schemas.openxmlformats.org/officeDocument/2006/customXml" ds:itemID="{ECEB2BA6-A31B-4549-BA41-7B74BD001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2019-02-05T21:31:22Z</cp:lastPrinted>
  <dcterms:created xsi:type="dcterms:W3CDTF">2004-02-03T00:32:55Z</dcterms:created>
  <dcterms:modified xsi:type="dcterms:W3CDTF">2019-05-06T17:05:49Z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0x0101006E56B4D1795A2E4DB2F0B01679ED314A001B250D18B68B9347B26AF96ED9FA09C1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